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H:\OJK ruumid\Tartu mnt 85 üürileping\Viimane versioon\Delta versioon\"/>
    </mc:Choice>
  </mc:AlternateContent>
  <xr:revisionPtr revIDLastSave="0" documentId="8_{5DD93579-2765-4988-B1C9-550BAEC3BAD1}" xr6:coauthVersionLast="47" xr6:coauthVersionMax="47" xr10:uidLastSave="{00000000-0000-0000-0000-000000000000}"/>
  <bookViews>
    <workbookView xWindow="-120" yWindow="-120" windowWidth="29040" windowHeight="15840" tabRatio="842" activeTab="2" xr2:uid="{00000000-000D-0000-FFFF-FFFF00000000}"/>
  </bookViews>
  <sheets>
    <sheet name="Lisa 3" sheetId="9" r:id="rId1"/>
    <sheet name="Annuiteetgraafik BIL_garaaž" sheetId="10" r:id="rId2"/>
    <sheet name="Annuiteetgraafik BIL_I korrus" sheetId="5" r:id="rId3"/>
    <sheet name="Annuiteetgraafik BIL_III korrus" sheetId="11" r:id="rId4"/>
    <sheet name="Annuiteetgraafik PP (lisa 6.1)" sheetId="6" r:id="rId5"/>
    <sheet name="Annuiteetgraafik TS (lisa 6.1)" sheetId="7"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10" l="1"/>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8" i="10"/>
  <c r="F18" i="10" s="1"/>
  <c r="E107"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8" i="10"/>
  <c r="A107" i="10"/>
  <c r="E26" i="9"/>
  <c r="F13" i="9"/>
  <c r="E13" i="9" s="1"/>
  <c r="N17" i="9" l="1"/>
  <c r="E17" i="10"/>
  <c r="D17" i="10"/>
  <c r="A101" i="10"/>
  <c r="A102" i="10" s="1"/>
  <c r="A103" i="10" s="1"/>
  <c r="A104" i="10" s="1"/>
  <c r="A105" i="10" s="1"/>
  <c r="A106" i="10" s="1"/>
  <c r="H13" i="9"/>
  <c r="F17" i="10" l="1"/>
  <c r="E8" i="10"/>
  <c r="A17" i="11" l="1"/>
  <c r="A18" i="11" s="1"/>
  <c r="A19" i="11" s="1"/>
  <c r="A20" i="11" s="1"/>
  <c r="A21" i="11" s="1"/>
  <c r="A22" i="11" s="1"/>
  <c r="A23" i="11" s="1"/>
  <c r="A24" i="11" s="1"/>
  <c r="A25" i="11" s="1"/>
  <c r="A26" i="11" s="1"/>
  <c r="A27" i="11" s="1"/>
  <c r="A28" i="11" s="1"/>
  <c r="A29" i="11" s="1"/>
  <c r="A30" i="11" s="1"/>
  <c r="A31" i="11" s="1"/>
  <c r="A32" i="11" s="1"/>
  <c r="A33" i="11" s="1"/>
  <c r="M8" i="11"/>
  <c r="D8" i="11"/>
  <c r="D9" i="11" s="1"/>
  <c r="M7" i="11"/>
  <c r="M6" i="11"/>
  <c r="M5" i="11"/>
  <c r="M4" i="11"/>
  <c r="E10" i="11" s="1"/>
  <c r="A17" i="10"/>
  <c r="M8" i="10"/>
  <c r="D8" i="10"/>
  <c r="D9" i="10" s="1"/>
  <c r="M7" i="10"/>
  <c r="M6" i="10"/>
  <c r="M5" i="10"/>
  <c r="M4" i="10"/>
  <c r="E10" i="10" s="1"/>
  <c r="A18" i="10" l="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E12" i="11"/>
  <c r="E11" i="11"/>
  <c r="E12" i="10"/>
  <c r="E11" i="10"/>
  <c r="L28" i="9"/>
  <c r="L24" i="9"/>
  <c r="I17" i="9"/>
  <c r="L16" i="9"/>
  <c r="M8" i="9"/>
  <c r="J24" i="9"/>
  <c r="J28" i="9"/>
  <c r="J30" i="9"/>
  <c r="N30" i="9" s="1"/>
  <c r="I20" i="9"/>
  <c r="K20" i="9" s="1"/>
  <c r="L20" i="9" s="1"/>
  <c r="I19" i="9"/>
  <c r="K19" i="9" s="1"/>
  <c r="L19" i="9" s="1"/>
  <c r="J16" i="9"/>
  <c r="J19" i="9" l="1"/>
  <c r="F17" i="11"/>
  <c r="L13" i="9" s="1"/>
  <c r="C17" i="11"/>
  <c r="E17" i="11"/>
  <c r="D17" i="11"/>
  <c r="C17" i="10"/>
  <c r="J20" i="9"/>
  <c r="M17" i="9"/>
  <c r="K13" i="9" l="1"/>
  <c r="F18" i="11"/>
  <c r="F19" i="11" s="1"/>
  <c r="G17" i="11"/>
  <c r="C18" i="11" s="1"/>
  <c r="G17" i="10"/>
  <c r="C18" i="10" s="1"/>
  <c r="F24" i="9"/>
  <c r="E24" i="9" s="1"/>
  <c r="F26" i="9"/>
  <c r="H26" i="9"/>
  <c r="F20" i="11" l="1"/>
  <c r="D18" i="11"/>
  <c r="E18" i="11" s="1"/>
  <c r="G18" i="11" s="1"/>
  <c r="C19" i="11" s="1"/>
  <c r="G18" i="10"/>
  <c r="C19" i="10" s="1"/>
  <c r="F16" i="9"/>
  <c r="E16" i="9" s="1"/>
  <c r="H16" i="9"/>
  <c r="I18" i="9"/>
  <c r="I30" i="9"/>
  <c r="I26" i="9"/>
  <c r="I27" i="9"/>
  <c r="I29" i="9"/>
  <c r="M30" i="9"/>
  <c r="F20" i="9"/>
  <c r="N16" i="9" l="1"/>
  <c r="M16" i="9" s="1"/>
  <c r="D19" i="11"/>
  <c r="E19" i="11" s="1"/>
  <c r="G19" i="11" s="1"/>
  <c r="C20" i="11" s="1"/>
  <c r="F21" i="11"/>
  <c r="K29" i="9"/>
  <c r="L29" i="9" s="1"/>
  <c r="J29" i="9"/>
  <c r="J18" i="9"/>
  <c r="K18" i="9"/>
  <c r="L18" i="9" s="1"/>
  <c r="J27" i="9"/>
  <c r="K27" i="9"/>
  <c r="L27" i="9" s="1"/>
  <c r="J26" i="9"/>
  <c r="K26" i="9"/>
  <c r="L26" i="9" s="1"/>
  <c r="I31" i="9"/>
  <c r="H24" i="9"/>
  <c r="N24" i="9" s="1"/>
  <c r="M24" i="9" s="1"/>
  <c r="H20" i="9"/>
  <c r="F27" i="9"/>
  <c r="E27" i="9" s="1"/>
  <c r="F28" i="9"/>
  <c r="F29" i="9"/>
  <c r="E29" i="9" s="1"/>
  <c r="N26" i="9" l="1"/>
  <c r="E31" i="9"/>
  <c r="N20" i="9"/>
  <c r="M20" i="9" s="1"/>
  <c r="D20" i="11"/>
  <c r="E20" i="11" s="1"/>
  <c r="G20" i="11" s="1"/>
  <c r="C21" i="11" s="1"/>
  <c r="F22" i="11"/>
  <c r="M26" i="9"/>
  <c r="J31" i="9"/>
  <c r="L21" i="9"/>
  <c r="K21" i="9"/>
  <c r="L31" i="9"/>
  <c r="K31" i="9"/>
  <c r="F18" i="9"/>
  <c r="E18" i="9" s="1"/>
  <c r="H19" i="9"/>
  <c r="H18" i="9"/>
  <c r="H27" i="9"/>
  <c r="H28" i="9"/>
  <c r="H29" i="9"/>
  <c r="F19" i="9"/>
  <c r="E19" i="9" s="1"/>
  <c r="E20" i="9"/>
  <c r="F31" i="9"/>
  <c r="N19" i="9" l="1"/>
  <c r="M19" i="9" s="1"/>
  <c r="N29" i="9"/>
  <c r="M29" i="9" s="1"/>
  <c r="N28" i="9"/>
  <c r="M28" i="9" s="1"/>
  <c r="N27" i="9"/>
  <c r="M27" i="9" s="1"/>
  <c r="N18" i="9"/>
  <c r="M18" i="9" s="1"/>
  <c r="K33" i="9"/>
  <c r="K34" i="9" s="1"/>
  <c r="D21" i="11"/>
  <c r="E21" i="11" s="1"/>
  <c r="G21" i="11" s="1"/>
  <c r="C22" i="11" s="1"/>
  <c r="F23" i="11"/>
  <c r="L33" i="9"/>
  <c r="H21" i="9"/>
  <c r="G13" i="9"/>
  <c r="G21" i="9" s="1"/>
  <c r="L34" i="9" l="1"/>
  <c r="L36" i="9"/>
  <c r="D22" i="11"/>
  <c r="E22" i="11" s="1"/>
  <c r="G22" i="11" s="1"/>
  <c r="C23" i="11" s="1"/>
  <c r="F24" i="11"/>
  <c r="G31" i="9"/>
  <c r="H31" i="9"/>
  <c r="D23" i="11" l="1"/>
  <c r="E23" i="11" s="1"/>
  <c r="G23" i="11" s="1"/>
  <c r="C24" i="11" s="1"/>
  <c r="F25" i="11"/>
  <c r="M31" i="9"/>
  <c r="N31" i="9"/>
  <c r="D24" i="11" l="1"/>
  <c r="E24" i="11" s="1"/>
  <c r="G24" i="11" s="1"/>
  <c r="C25" i="11" s="1"/>
  <c r="F26" i="11"/>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F15" i="7"/>
  <c r="J15" i="9" s="1"/>
  <c r="N15" i="9" s="1"/>
  <c r="E15" i="7"/>
  <c r="D15" i="7"/>
  <c r="C15" i="7"/>
  <c r="A15" i="7"/>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D8" i="7"/>
  <c r="D9" i="7" s="1"/>
  <c r="M15" i="9" l="1"/>
  <c r="I15" i="9"/>
  <c r="D25" i="11"/>
  <c r="E25" i="11" s="1"/>
  <c r="G25" i="11" s="1"/>
  <c r="C26" i="11" s="1"/>
  <c r="F27" i="11"/>
  <c r="G15" i="7"/>
  <c r="C16" i="7" s="1"/>
  <c r="D16" i="7" s="1"/>
  <c r="F16" i="7"/>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D26" i="11" l="1"/>
  <c r="E26" i="11" s="1"/>
  <c r="G26" i="11" s="1"/>
  <c r="C27" i="11" s="1"/>
  <c r="F28" i="11"/>
  <c r="G16" i="7"/>
  <c r="C17" i="7" s="1"/>
  <c r="G17" i="7" s="1"/>
  <c r="C18" i="7" s="1"/>
  <c r="D17" i="7" l="1"/>
  <c r="D27" i="11"/>
  <c r="E27" i="11" s="1"/>
  <c r="G27" i="11" s="1"/>
  <c r="C28" i="11" s="1"/>
  <c r="F29" i="11"/>
  <c r="D18" i="7"/>
  <c r="G18" i="7"/>
  <c r="C19" i="7" s="1"/>
  <c r="D28" i="11" l="1"/>
  <c r="E28" i="11" s="1"/>
  <c r="G28" i="11" s="1"/>
  <c r="C29" i="11" s="1"/>
  <c r="F30" i="11"/>
  <c r="G19" i="7"/>
  <c r="C20" i="7" s="1"/>
  <c r="D19" i="7"/>
  <c r="D29" i="11" l="1"/>
  <c r="E29" i="11" s="1"/>
  <c r="G29" i="11" s="1"/>
  <c r="C30" i="11" s="1"/>
  <c r="F31" i="11"/>
  <c r="G20" i="7"/>
  <c r="C21" i="7" s="1"/>
  <c r="D20" i="7"/>
  <c r="D30" i="11" l="1"/>
  <c r="E30" i="11" s="1"/>
  <c r="G30" i="11" s="1"/>
  <c r="C31" i="11" s="1"/>
  <c r="F32" i="11"/>
  <c r="G21" i="7"/>
  <c r="C22" i="7" s="1"/>
  <c r="D21" i="7"/>
  <c r="D31" i="11" l="1"/>
  <c r="E31" i="11" s="1"/>
  <c r="G31" i="11" s="1"/>
  <c r="C32" i="11" s="1"/>
  <c r="F33" i="11"/>
  <c r="G22" i="7"/>
  <c r="C23" i="7" s="1"/>
  <c r="D22" i="7"/>
  <c r="D32" i="11" l="1"/>
  <c r="E32" i="11" s="1"/>
  <c r="G32" i="11" s="1"/>
  <c r="C33" i="11" s="1"/>
  <c r="G23" i="7"/>
  <c r="C24" i="7" s="1"/>
  <c r="D23" i="7"/>
  <c r="D33" i="11" l="1"/>
  <c r="E33" i="11" s="1"/>
  <c r="G33" i="11" s="1"/>
  <c r="G24" i="7"/>
  <c r="C25" i="7" s="1"/>
  <c r="D24" i="7"/>
  <c r="G25" i="7" l="1"/>
  <c r="C26" i="7" s="1"/>
  <c r="D25" i="7"/>
  <c r="G26" i="7" l="1"/>
  <c r="C27" i="7" s="1"/>
  <c r="D26" i="7"/>
  <c r="G27" i="7" l="1"/>
  <c r="C28" i="7" s="1"/>
  <c r="D27" i="7"/>
  <c r="G28" i="7" l="1"/>
  <c r="C29" i="7" s="1"/>
  <c r="D28" i="7"/>
  <c r="G29" i="7" l="1"/>
  <c r="C30" i="7" s="1"/>
  <c r="D29" i="7"/>
  <c r="G30" i="7" l="1"/>
  <c r="C31" i="7" s="1"/>
  <c r="D30" i="7"/>
  <c r="G31" i="7" l="1"/>
  <c r="C32" i="7" s="1"/>
  <c r="D31" i="7"/>
  <c r="G32" i="7" l="1"/>
  <c r="C33" i="7" s="1"/>
  <c r="D32" i="7"/>
  <c r="G33" i="7" l="1"/>
  <c r="C34" i="7" s="1"/>
  <c r="D33" i="7"/>
  <c r="G34" i="7" l="1"/>
  <c r="C35" i="7" s="1"/>
  <c r="D34" i="7"/>
  <c r="G35" i="7" l="1"/>
  <c r="C36" i="7" s="1"/>
  <c r="D35" i="7"/>
  <c r="G36" i="7" l="1"/>
  <c r="C37" i="7" s="1"/>
  <c r="D36" i="7"/>
  <c r="G37" i="7" l="1"/>
  <c r="C38" i="7" s="1"/>
  <c r="D37" i="7"/>
  <c r="G38" i="7" l="1"/>
  <c r="C39" i="7" s="1"/>
  <c r="D38" i="7"/>
  <c r="G39" i="7" l="1"/>
  <c r="C40" i="7" s="1"/>
  <c r="D39" i="7"/>
  <c r="G40" i="7" l="1"/>
  <c r="C41" i="7" s="1"/>
  <c r="D40" i="7"/>
  <c r="G41" i="7" l="1"/>
  <c r="C42" i="7" s="1"/>
  <c r="D41" i="7"/>
  <c r="G42" i="7" l="1"/>
  <c r="C43" i="7" s="1"/>
  <c r="D42" i="7"/>
  <c r="G43" i="7" l="1"/>
  <c r="C44" i="7" s="1"/>
  <c r="D43" i="7"/>
  <c r="G44" i="7" l="1"/>
  <c r="C45" i="7" s="1"/>
  <c r="D44" i="7"/>
  <c r="G45" i="7" l="1"/>
  <c r="C46" i="7" s="1"/>
  <c r="D45" i="7"/>
  <c r="G46" i="7" l="1"/>
  <c r="C47" i="7" s="1"/>
  <c r="D46" i="7"/>
  <c r="G47" i="7" l="1"/>
  <c r="C48" i="7" s="1"/>
  <c r="D47" i="7"/>
  <c r="G48" i="7" l="1"/>
  <c r="C49" i="7" s="1"/>
  <c r="D48" i="7"/>
  <c r="G49" i="7" l="1"/>
  <c r="C50" i="7" s="1"/>
  <c r="D49" i="7"/>
  <c r="G50" i="7" l="1"/>
  <c r="C51" i="7" s="1"/>
  <c r="D50" i="7"/>
  <c r="G51" i="7" l="1"/>
  <c r="C52" i="7" s="1"/>
  <c r="D51" i="7"/>
  <c r="G52" i="7" l="1"/>
  <c r="C53" i="7" s="1"/>
  <c r="D52" i="7"/>
  <c r="G53" i="7" l="1"/>
  <c r="C54" i="7" s="1"/>
  <c r="D53" i="7"/>
  <c r="G54" i="7" l="1"/>
  <c r="C55" i="7" s="1"/>
  <c r="D54" i="7"/>
  <c r="G55" i="7" l="1"/>
  <c r="C56" i="7" s="1"/>
  <c r="D55" i="7"/>
  <c r="G56" i="7" l="1"/>
  <c r="C57" i="7" s="1"/>
  <c r="D56" i="7"/>
  <c r="G57" i="7" l="1"/>
  <c r="C58" i="7" s="1"/>
  <c r="D57" i="7"/>
  <c r="G58" i="7" l="1"/>
  <c r="C59" i="7" s="1"/>
  <c r="D58" i="7"/>
  <c r="G59" i="7" l="1"/>
  <c r="C60" i="7" s="1"/>
  <c r="D59" i="7"/>
  <c r="G60" i="7" l="1"/>
  <c r="C61" i="7" s="1"/>
  <c r="D60" i="7"/>
  <c r="G61" i="7" l="1"/>
  <c r="C62" i="7" s="1"/>
  <c r="D61" i="7"/>
  <c r="G62" i="7" l="1"/>
  <c r="C63" i="7" s="1"/>
  <c r="D62" i="7"/>
  <c r="G63" i="7" l="1"/>
  <c r="C64" i="7" s="1"/>
  <c r="D63" i="7"/>
  <c r="G64" i="7" l="1"/>
  <c r="C65" i="7" s="1"/>
  <c r="D64" i="7"/>
  <c r="G65" i="7" l="1"/>
  <c r="C66" i="7" s="1"/>
  <c r="D65" i="7"/>
  <c r="G66" i="7" l="1"/>
  <c r="C67" i="7" s="1"/>
  <c r="D66" i="7"/>
  <c r="G67" i="7" l="1"/>
  <c r="C68" i="7" s="1"/>
  <c r="D67" i="7"/>
  <c r="G68" i="7" l="1"/>
  <c r="C69" i="7" s="1"/>
  <c r="D68" i="7"/>
  <c r="G69" i="7" l="1"/>
  <c r="C70" i="7" s="1"/>
  <c r="D69" i="7"/>
  <c r="G70" i="7" l="1"/>
  <c r="C71" i="7" s="1"/>
  <c r="D70" i="7"/>
  <c r="G71" i="7" l="1"/>
  <c r="C72" i="7" s="1"/>
  <c r="D71" i="7"/>
  <c r="G72" i="7" l="1"/>
  <c r="C73" i="7" s="1"/>
  <c r="D72" i="7"/>
  <c r="G73" i="7" l="1"/>
  <c r="C74" i="7" s="1"/>
  <c r="D73" i="7"/>
  <c r="G74" i="7" l="1"/>
  <c r="D74" i="7"/>
  <c r="E73" i="6" l="1"/>
  <c r="E74" i="6"/>
  <c r="D15" i="6" l="1"/>
  <c r="E15" i="6"/>
  <c r="E16"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F15" i="6"/>
  <c r="J14" i="9" s="1"/>
  <c r="N14" i="9" s="1"/>
  <c r="C15" i="6"/>
  <c r="A15" i="6"/>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D8" i="6"/>
  <c r="D9" i="6" s="1"/>
  <c r="M6" i="5"/>
  <c r="D8" i="5"/>
  <c r="D9" i="5" s="1"/>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I14" i="9" l="1"/>
  <c r="G15" i="6"/>
  <c r="C16" i="6" s="1"/>
  <c r="F16" i="6"/>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G16" i="6"/>
  <c r="C17" i="6" s="1"/>
  <c r="D16" i="6"/>
  <c r="M5" i="5"/>
  <c r="M8" i="5"/>
  <c r="M7" i="5"/>
  <c r="M4" i="5"/>
  <c r="E10" i="5" s="1"/>
  <c r="M14" i="9" l="1"/>
  <c r="E12" i="5"/>
  <c r="G17" i="6"/>
  <c r="C18" i="6" s="1"/>
  <c r="D17" i="6"/>
  <c r="E11" i="5"/>
  <c r="D17" i="5" l="1"/>
  <c r="D18" i="6"/>
  <c r="G18" i="6"/>
  <c r="C19" i="6" s="1"/>
  <c r="C17" i="5"/>
  <c r="E17" i="5"/>
  <c r="G17" i="5" s="1"/>
  <c r="C18" i="5" s="1"/>
  <c r="D18" i="5" s="1"/>
  <c r="F17" i="5"/>
  <c r="J13" i="9" s="1"/>
  <c r="I13" i="9" l="1"/>
  <c r="I21" i="9" s="1"/>
  <c r="I33" i="9" s="1"/>
  <c r="I34" i="9" s="1"/>
  <c r="N13" i="9"/>
  <c r="J21" i="9"/>
  <c r="J33" i="9" s="1"/>
  <c r="F21" i="9"/>
  <c r="E21" i="9"/>
  <c r="D19" i="6"/>
  <c r="G19" i="6"/>
  <c r="C20" i="6" s="1"/>
  <c r="F18" i="5"/>
  <c r="F19" i="5" s="1"/>
  <c r="F20" i="5" s="1"/>
  <c r="F21" i="5" s="1"/>
  <c r="J36" i="9" l="1"/>
  <c r="J34" i="9"/>
  <c r="M13" i="9"/>
  <c r="M21" i="9" s="1"/>
  <c r="M33" i="9" s="1"/>
  <c r="N21" i="9"/>
  <c r="N33" i="9" s="1"/>
  <c r="G20" i="6"/>
  <c r="C21" i="6" s="1"/>
  <c r="D20" i="6"/>
  <c r="E18" i="5"/>
  <c r="G18" i="5" s="1"/>
  <c r="C19" i="5" s="1"/>
  <c r="D19" i="5" s="1"/>
  <c r="E19" i="5" s="1"/>
  <c r="G19" i="5" s="1"/>
  <c r="C20" i="5" s="1"/>
  <c r="D20" i="5" s="1"/>
  <c r="E20" i="5" s="1"/>
  <c r="G20" i="5" s="1"/>
  <c r="C21" i="5" s="1"/>
  <c r="D21" i="5" s="1"/>
  <c r="E21" i="5" s="1"/>
  <c r="G21" i="5" s="1"/>
  <c r="C22" i="5" s="1"/>
  <c r="F22" i="5"/>
  <c r="N34" i="9" l="1"/>
  <c r="N36" i="9"/>
  <c r="G21" i="6"/>
  <c r="C22" i="6" s="1"/>
  <c r="D21" i="6"/>
  <c r="D22" i="5"/>
  <c r="E22" i="5" s="1"/>
  <c r="G22" i="5" s="1"/>
  <c r="C23" i="5" s="1"/>
  <c r="F23" i="5"/>
  <c r="G22" i="6" l="1"/>
  <c r="C23" i="6" s="1"/>
  <c r="D22" i="6"/>
  <c r="D23" i="5"/>
  <c r="E23" i="5" s="1"/>
  <c r="G23" i="5" s="1"/>
  <c r="C24" i="5" s="1"/>
  <c r="F24" i="5"/>
  <c r="D23" i="6" l="1"/>
  <c r="G23" i="6"/>
  <c r="C24" i="6" s="1"/>
  <c r="D24" i="5"/>
  <c r="E24" i="5" s="1"/>
  <c r="G24" i="5" s="1"/>
  <c r="C25" i="5" s="1"/>
  <c r="F25" i="5"/>
  <c r="D24" i="6" l="1"/>
  <c r="G24" i="6"/>
  <c r="C25" i="6" s="1"/>
  <c r="D25" i="5"/>
  <c r="E25" i="5" s="1"/>
  <c r="G25" i="5" s="1"/>
  <c r="C26" i="5" s="1"/>
  <c r="F26" i="5"/>
  <c r="G25" i="6" l="1"/>
  <c r="C26" i="6" s="1"/>
  <c r="D25" i="6"/>
  <c r="D26" i="5"/>
  <c r="E26" i="5" s="1"/>
  <c r="G26" i="5" s="1"/>
  <c r="C27" i="5" s="1"/>
  <c r="F27" i="5"/>
  <c r="D26" i="6" l="1"/>
  <c r="G26" i="6"/>
  <c r="C27" i="6" s="1"/>
  <c r="D27" i="5"/>
  <c r="E27" i="5" s="1"/>
  <c r="G27" i="5" s="1"/>
  <c r="C28" i="5" s="1"/>
  <c r="F28" i="5"/>
  <c r="G27" i="6" l="1"/>
  <c r="C28" i="6" s="1"/>
  <c r="D27" i="6"/>
  <c r="D28" i="5"/>
  <c r="E28" i="5" s="1"/>
  <c r="G28" i="5" s="1"/>
  <c r="C29" i="5" s="1"/>
  <c r="F29" i="5"/>
  <c r="D28" i="6" l="1"/>
  <c r="G28" i="6"/>
  <c r="C29" i="6" s="1"/>
  <c r="D29" i="5"/>
  <c r="E29" i="5" s="1"/>
  <c r="G29" i="5" s="1"/>
  <c r="C30" i="5" s="1"/>
  <c r="F30" i="5"/>
  <c r="G29" i="6" l="1"/>
  <c r="C30" i="6" s="1"/>
  <c r="D29" i="6"/>
  <c r="D30" i="5"/>
  <c r="E30" i="5" s="1"/>
  <c r="G30" i="5" s="1"/>
  <c r="C31" i="5" s="1"/>
  <c r="F31" i="5"/>
  <c r="D30" i="6" l="1"/>
  <c r="G30" i="6"/>
  <c r="C31" i="6" s="1"/>
  <c r="D31" i="5"/>
  <c r="E31" i="5" s="1"/>
  <c r="G31" i="5" s="1"/>
  <c r="C32" i="5" s="1"/>
  <c r="F32" i="5"/>
  <c r="D31" i="6" l="1"/>
  <c r="G31" i="6"/>
  <c r="C32" i="6" s="1"/>
  <c r="D32" i="5"/>
  <c r="E32" i="5" s="1"/>
  <c r="G32" i="5" s="1"/>
  <c r="C33" i="5" s="1"/>
  <c r="F33" i="5"/>
  <c r="D32" i="6" l="1"/>
  <c r="G32" i="6"/>
  <c r="C33" i="6" s="1"/>
  <c r="D33" i="5"/>
  <c r="E33" i="5" s="1"/>
  <c r="G33" i="5" s="1"/>
  <c r="C34" i="5" s="1"/>
  <c r="F34" i="5"/>
  <c r="G33" i="6" l="1"/>
  <c r="C34" i="6" s="1"/>
  <c r="D33" i="6"/>
  <c r="D34" i="5"/>
  <c r="E34" i="5" s="1"/>
  <c r="G34" i="5" s="1"/>
  <c r="C35" i="5" s="1"/>
  <c r="F35" i="5"/>
  <c r="D34" i="6" l="1"/>
  <c r="G34" i="6"/>
  <c r="C35" i="6" s="1"/>
  <c r="D35" i="5"/>
  <c r="E35" i="5" s="1"/>
  <c r="G35" i="5" s="1"/>
  <c r="C36" i="5" s="1"/>
  <c r="F36" i="5"/>
  <c r="G35" i="6" l="1"/>
  <c r="C36" i="6" s="1"/>
  <c r="D35" i="6"/>
  <c r="D36" i="5"/>
  <c r="E36" i="5" s="1"/>
  <c r="G36" i="5" s="1"/>
  <c r="C37" i="5" s="1"/>
  <c r="F37" i="5"/>
  <c r="G36" i="6" l="1"/>
  <c r="C37" i="6" s="1"/>
  <c r="D36" i="6"/>
  <c r="D37" i="5"/>
  <c r="E37" i="5" s="1"/>
  <c r="G37" i="5" s="1"/>
  <c r="C38" i="5" s="1"/>
  <c r="F38" i="5"/>
  <c r="G37" i="6" l="1"/>
  <c r="C38" i="6" s="1"/>
  <c r="D37" i="6"/>
  <c r="D38" i="5"/>
  <c r="E38" i="5" s="1"/>
  <c r="G38" i="5" s="1"/>
  <c r="C39" i="5" s="1"/>
  <c r="F39" i="5"/>
  <c r="D38" i="6" l="1"/>
  <c r="G38" i="6"/>
  <c r="C39" i="6" s="1"/>
  <c r="D39" i="5"/>
  <c r="E39" i="5" s="1"/>
  <c r="G39" i="5" s="1"/>
  <c r="C40" i="5" s="1"/>
  <c r="F40" i="5"/>
  <c r="G39" i="6" l="1"/>
  <c r="C40" i="6" s="1"/>
  <c r="D39" i="6"/>
  <c r="D40" i="5"/>
  <c r="E40" i="5" s="1"/>
  <c r="G40" i="5" s="1"/>
  <c r="C41" i="5" s="1"/>
  <c r="F41" i="5"/>
  <c r="G40" i="6" l="1"/>
  <c r="C41" i="6" s="1"/>
  <c r="D40" i="6"/>
  <c r="D41" i="5"/>
  <c r="E41" i="5" s="1"/>
  <c r="G41" i="5" s="1"/>
  <c r="C42" i="5" s="1"/>
  <c r="F42" i="5"/>
  <c r="D41" i="6" l="1"/>
  <c r="G41" i="6"/>
  <c r="C42" i="6" s="1"/>
  <c r="D42" i="5"/>
  <c r="E42" i="5" s="1"/>
  <c r="G42" i="5" s="1"/>
  <c r="C43" i="5" s="1"/>
  <c r="F43" i="5"/>
  <c r="D42" i="6" l="1"/>
  <c r="G42" i="6"/>
  <c r="C43" i="6" s="1"/>
  <c r="D43" i="5"/>
  <c r="E43" i="5" s="1"/>
  <c r="G43" i="5" s="1"/>
  <c r="C44" i="5" s="1"/>
  <c r="F44" i="5"/>
  <c r="G43" i="6" l="1"/>
  <c r="C44" i="6" s="1"/>
  <c r="D43" i="6"/>
  <c r="D44" i="5"/>
  <c r="E44" i="5" s="1"/>
  <c r="G44" i="5" s="1"/>
  <c r="C45" i="5" s="1"/>
  <c r="F45" i="5"/>
  <c r="G44" i="6" l="1"/>
  <c r="C45" i="6" s="1"/>
  <c r="D44" i="6"/>
  <c r="D45" i="5"/>
  <c r="E45" i="5" s="1"/>
  <c r="G45" i="5" s="1"/>
  <c r="C46" i="5" s="1"/>
  <c r="F46" i="5"/>
  <c r="G45" i="6" l="1"/>
  <c r="C46" i="6" s="1"/>
  <c r="D45" i="6"/>
  <c r="D46" i="5"/>
  <c r="E46" i="5" s="1"/>
  <c r="G46" i="5" s="1"/>
  <c r="C47" i="5" s="1"/>
  <c r="F47" i="5"/>
  <c r="G46" i="6" l="1"/>
  <c r="C47" i="6" s="1"/>
  <c r="D46" i="6"/>
  <c r="D47" i="5"/>
  <c r="E47" i="5" s="1"/>
  <c r="G47" i="5" s="1"/>
  <c r="C48" i="5" s="1"/>
  <c r="F48" i="5"/>
  <c r="D47" i="6" l="1"/>
  <c r="G47" i="6"/>
  <c r="C48" i="6" s="1"/>
  <c r="D48" i="5"/>
  <c r="E48" i="5" s="1"/>
  <c r="G48" i="5" s="1"/>
  <c r="C49" i="5" s="1"/>
  <c r="F49" i="5"/>
  <c r="G48" i="6" l="1"/>
  <c r="C49" i="6" s="1"/>
  <c r="D48" i="6"/>
  <c r="D49" i="5"/>
  <c r="E49" i="5" s="1"/>
  <c r="G49" i="5" s="1"/>
  <c r="C50" i="5" s="1"/>
  <c r="F50" i="5"/>
  <c r="G49" i="6" l="1"/>
  <c r="C50" i="6" s="1"/>
  <c r="D49" i="6"/>
  <c r="D50" i="5"/>
  <c r="E50" i="5" s="1"/>
  <c r="G50" i="5" s="1"/>
  <c r="C51" i="5" s="1"/>
  <c r="F51" i="5"/>
  <c r="D50" i="6" l="1"/>
  <c r="G50" i="6"/>
  <c r="C51" i="6" s="1"/>
  <c r="D51" i="5"/>
  <c r="E51" i="5" s="1"/>
  <c r="G51" i="5" s="1"/>
  <c r="C52" i="5" s="1"/>
  <c r="F52" i="5"/>
  <c r="D51" i="6" l="1"/>
  <c r="G51" i="6"/>
  <c r="C52" i="6" s="1"/>
  <c r="D52" i="5"/>
  <c r="E52" i="5" s="1"/>
  <c r="G52" i="5" s="1"/>
  <c r="C53" i="5" s="1"/>
  <c r="F53" i="5"/>
  <c r="G52" i="6" l="1"/>
  <c r="C53" i="6" s="1"/>
  <c r="D52" i="6"/>
  <c r="D53" i="5"/>
  <c r="E53" i="5" s="1"/>
  <c r="G53" i="5" s="1"/>
  <c r="C54" i="5" s="1"/>
  <c r="F54" i="5"/>
  <c r="D53" i="6" l="1"/>
  <c r="G53" i="6"/>
  <c r="C54" i="6" s="1"/>
  <c r="D54" i="5"/>
  <c r="E54" i="5" s="1"/>
  <c r="G54" i="5" s="1"/>
  <c r="C55" i="5" s="1"/>
  <c r="F55" i="5"/>
  <c r="G54" i="6" l="1"/>
  <c r="C55" i="6" s="1"/>
  <c r="D54" i="6"/>
  <c r="D55" i="5"/>
  <c r="E55" i="5" s="1"/>
  <c r="G55" i="5" s="1"/>
  <c r="C56" i="5" s="1"/>
  <c r="F56" i="5"/>
  <c r="D55" i="6" l="1"/>
  <c r="G55" i="6"/>
  <c r="C56" i="6" s="1"/>
  <c r="D56" i="5"/>
  <c r="E56" i="5" s="1"/>
  <c r="G56" i="5" s="1"/>
  <c r="C57" i="5" s="1"/>
  <c r="F57" i="5"/>
  <c r="D56" i="6" l="1"/>
  <c r="G56" i="6"/>
  <c r="C57" i="6" s="1"/>
  <c r="D57" i="5"/>
  <c r="E57" i="5" s="1"/>
  <c r="G57" i="5" s="1"/>
  <c r="C58" i="5" s="1"/>
  <c r="F58" i="5"/>
  <c r="D57" i="6" l="1"/>
  <c r="G57" i="6"/>
  <c r="C58" i="6" s="1"/>
  <c r="D58" i="5"/>
  <c r="E58" i="5" s="1"/>
  <c r="G58" i="5" s="1"/>
  <c r="C59" i="5" s="1"/>
  <c r="F59" i="5"/>
  <c r="G58" i="6" l="1"/>
  <c r="C59" i="6" s="1"/>
  <c r="D58" i="6"/>
  <c r="D59" i="5"/>
  <c r="E59" i="5" s="1"/>
  <c r="G59" i="5" s="1"/>
  <c r="C60" i="5" s="1"/>
  <c r="F60" i="5"/>
  <c r="D59" i="6" l="1"/>
  <c r="G59" i="6"/>
  <c r="C60" i="6" s="1"/>
  <c r="D60" i="5"/>
  <c r="E60" i="5" s="1"/>
  <c r="G60" i="5" s="1"/>
  <c r="C61" i="5" s="1"/>
  <c r="F61" i="5"/>
  <c r="D60" i="6" l="1"/>
  <c r="G60" i="6"/>
  <c r="C61" i="6" s="1"/>
  <c r="D61" i="5"/>
  <c r="E61" i="5" s="1"/>
  <c r="G61" i="5" s="1"/>
  <c r="C62" i="5" s="1"/>
  <c r="F62" i="5"/>
  <c r="D61" i="6" l="1"/>
  <c r="G61" i="6"/>
  <c r="C62" i="6" s="1"/>
  <c r="D62" i="5"/>
  <c r="E62" i="5" s="1"/>
  <c r="G62" i="5" s="1"/>
  <c r="C63" i="5" s="1"/>
  <c r="F63" i="5"/>
  <c r="D62" i="6" l="1"/>
  <c r="G62" i="6"/>
  <c r="C63" i="6" s="1"/>
  <c r="D63" i="5"/>
  <c r="E63" i="5" s="1"/>
  <c r="G63" i="5" s="1"/>
  <c r="C64" i="5" s="1"/>
  <c r="F64" i="5"/>
  <c r="G63" i="6" l="1"/>
  <c r="C64" i="6" s="1"/>
  <c r="D63" i="6"/>
  <c r="D64" i="5"/>
  <c r="E64" i="5" s="1"/>
  <c r="G64" i="5" s="1"/>
  <c r="C65" i="5" s="1"/>
  <c r="F65" i="5"/>
  <c r="G64" i="6" l="1"/>
  <c r="C65" i="6" s="1"/>
  <c r="D64" i="6"/>
  <c r="D65" i="5"/>
  <c r="E65" i="5" s="1"/>
  <c r="G65" i="5" s="1"/>
  <c r="C66" i="5" s="1"/>
  <c r="F66" i="5"/>
  <c r="G65" i="6" l="1"/>
  <c r="C66" i="6" s="1"/>
  <c r="D65" i="6"/>
  <c r="D66" i="5"/>
  <c r="E66" i="5" s="1"/>
  <c r="G66" i="5" s="1"/>
  <c r="C67" i="5" s="1"/>
  <c r="F67" i="5"/>
  <c r="D66" i="6" l="1"/>
  <c r="G66" i="6"/>
  <c r="C67" i="6" s="1"/>
  <c r="D67" i="5"/>
  <c r="E67" i="5" s="1"/>
  <c r="G67" i="5" s="1"/>
  <c r="C68" i="5" s="1"/>
  <c r="F68" i="5"/>
  <c r="G67" i="6" l="1"/>
  <c r="C68" i="6" s="1"/>
  <c r="D67" i="6"/>
  <c r="D68" i="5"/>
  <c r="E68" i="5" s="1"/>
  <c r="G68" i="5" s="1"/>
  <c r="C69" i="5" s="1"/>
  <c r="F69" i="5"/>
  <c r="D68" i="6" l="1"/>
  <c r="G68" i="6"/>
  <c r="C69" i="6" s="1"/>
  <c r="D69" i="5"/>
  <c r="E69" i="5" s="1"/>
  <c r="G69" i="5" s="1"/>
  <c r="C70" i="5" s="1"/>
  <c r="F70" i="5"/>
  <c r="D69" i="6" l="1"/>
  <c r="G69" i="6"/>
  <c r="C70" i="6" s="1"/>
  <c r="D70" i="5"/>
  <c r="E70" i="5" s="1"/>
  <c r="G70" i="5" s="1"/>
  <c r="C71" i="5" s="1"/>
  <c r="F71" i="5"/>
  <c r="D70" i="6" l="1"/>
  <c r="G70" i="6"/>
  <c r="C71" i="6" s="1"/>
  <c r="D71" i="5"/>
  <c r="E71" i="5" s="1"/>
  <c r="G71" i="5" s="1"/>
  <c r="C72" i="5" s="1"/>
  <c r="F72" i="5"/>
  <c r="G71" i="6" l="1"/>
  <c r="C72" i="6" s="1"/>
  <c r="D71" i="6"/>
  <c r="D72" i="5"/>
  <c r="E72" i="5" s="1"/>
  <c r="G72" i="5" s="1"/>
  <c r="C73" i="5" s="1"/>
  <c r="F73" i="5"/>
  <c r="D72" i="6" l="1"/>
  <c r="G72" i="6"/>
  <c r="C73" i="6" s="1"/>
  <c r="D73" i="5"/>
  <c r="E73" i="5" s="1"/>
  <c r="G73" i="5" s="1"/>
  <c r="C74" i="5" s="1"/>
  <c r="F74" i="5"/>
  <c r="D73" i="6" l="1"/>
  <c r="G73" i="6"/>
  <c r="C74" i="6" s="1"/>
  <c r="D74" i="5"/>
  <c r="E74" i="5" s="1"/>
  <c r="G74" i="5" s="1"/>
  <c r="C75" i="5" s="1"/>
  <c r="F75" i="5"/>
  <c r="G74" i="6" l="1"/>
  <c r="D74" i="6"/>
  <c r="D75" i="5"/>
  <c r="E75" i="5" s="1"/>
  <c r="G75" i="5" s="1"/>
  <c r="C76" i="5" s="1"/>
  <c r="F76" i="5"/>
  <c r="F77" i="5" s="1"/>
  <c r="F78" i="5" s="1"/>
  <c r="F79" i="5" s="1"/>
  <c r="F80" i="5" s="1"/>
  <c r="F81" i="5" s="1"/>
  <c r="F82" i="5" s="1"/>
  <c r="F83" i="5" s="1"/>
  <c r="F84" i="5" s="1"/>
  <c r="F85" i="5" s="1"/>
  <c r="F86" i="5" s="1"/>
  <c r="F87" i="5" s="1"/>
  <c r="F88" i="5" s="1"/>
  <c r="F89" i="5" s="1"/>
  <c r="F90" i="5" s="1"/>
  <c r="F91" i="5" s="1"/>
  <c r="F92" i="5" s="1"/>
  <c r="F93" i="5" s="1"/>
  <c r="F94" i="5" s="1"/>
  <c r="F95" i="5" s="1"/>
  <c r="F96" i="5" s="1"/>
  <c r="F97" i="5" s="1"/>
  <c r="F98" i="5" s="1"/>
  <c r="F99" i="5" s="1"/>
  <c r="D76" i="5" l="1"/>
  <c r="E76" i="5" s="1"/>
  <c r="G76" i="5" s="1"/>
  <c r="C77" i="5" s="1"/>
  <c r="D77" i="5" l="1"/>
  <c r="E77" i="5" s="1"/>
  <c r="G77" i="5" s="1"/>
  <c r="C78" i="5" s="1"/>
  <c r="D78" i="5" s="1"/>
  <c r="E78" i="5" s="1"/>
  <c r="G78" i="5" s="1"/>
  <c r="C79" i="5" s="1"/>
  <c r="D79" i="5" s="1"/>
  <c r="E79" i="5" s="1"/>
  <c r="G79" i="5" s="1"/>
  <c r="C80" i="5" s="1"/>
  <c r="D80" i="5" s="1"/>
  <c r="E80" i="5" s="1"/>
  <c r="G80" i="5" s="1"/>
  <c r="C81" i="5" s="1"/>
  <c r="D81" i="5" l="1"/>
  <c r="E81" i="5" s="1"/>
  <c r="G81" i="5" s="1"/>
  <c r="C82" i="5" s="1"/>
  <c r="D82" i="5" l="1"/>
  <c r="E82" i="5" s="1"/>
  <c r="G82" i="5" s="1"/>
  <c r="C83" i="5" s="1"/>
  <c r="D83" i="5" s="1"/>
  <c r="E83" i="5" s="1"/>
  <c r="G83" i="5" s="1"/>
  <c r="C84" i="5" s="1"/>
  <c r="D84" i="5" s="1"/>
  <c r="E84" i="5" s="1"/>
  <c r="G84" i="5" s="1"/>
  <c r="C85" i="5" s="1"/>
  <c r="D85" i="5" s="1"/>
  <c r="E85" i="5" s="1"/>
  <c r="G85" i="5" s="1"/>
  <c r="C86" i="5" s="1"/>
  <c r="D86" i="5" l="1"/>
  <c r="E86" i="5" s="1"/>
  <c r="G86" i="5" s="1"/>
  <c r="C87" i="5" s="1"/>
  <c r="D87" i="5" s="1"/>
  <c r="E87" i="5" s="1"/>
  <c r="G87" i="5" s="1"/>
  <c r="C88" i="5" s="1"/>
  <c r="D88" i="5" l="1"/>
  <c r="E88" i="5" s="1"/>
  <c r="G88" i="5" s="1"/>
  <c r="C89" i="5" s="1"/>
  <c r="D89" i="5" s="1"/>
  <c r="E89" i="5" s="1"/>
  <c r="G89" i="5" s="1"/>
  <c r="C90" i="5" s="1"/>
  <c r="D90" i="5" l="1"/>
  <c r="E90" i="5" s="1"/>
  <c r="G90" i="5" s="1"/>
  <c r="C91" i="5" s="1"/>
  <c r="D91" i="5" s="1"/>
  <c r="E91" i="5" s="1"/>
  <c r="G91" i="5" s="1"/>
  <c r="C92" i="5" s="1"/>
  <c r="D92" i="5" s="1"/>
  <c r="E92" i="5" s="1"/>
  <c r="G92" i="5" s="1"/>
  <c r="C93" i="5" s="1"/>
  <c r="D93" i="5" s="1"/>
  <c r="E93" i="5" s="1"/>
  <c r="G93" i="5" s="1"/>
  <c r="C94" i="5" s="1"/>
  <c r="D94" i="5" l="1"/>
  <c r="E94" i="5" s="1"/>
  <c r="G94" i="5" s="1"/>
  <c r="C95" i="5" s="1"/>
  <c r="D95" i="5" s="1"/>
  <c r="E95" i="5" s="1"/>
  <c r="G95" i="5" s="1"/>
  <c r="C96" i="5" s="1"/>
  <c r="D96" i="5" l="1"/>
  <c r="E96" i="5" s="1"/>
  <c r="G96" i="5" s="1"/>
  <c r="C97" i="5" s="1"/>
  <c r="D97" i="5" s="1"/>
  <c r="E97" i="5" s="1"/>
  <c r="G97" i="5" s="1"/>
  <c r="C98" i="5" s="1"/>
  <c r="D98" i="5" l="1"/>
  <c r="E98" i="5" s="1"/>
  <c r="G98" i="5" s="1"/>
  <c r="C99" i="5" s="1"/>
  <c r="D99" i="5" s="1"/>
  <c r="E99" i="5" s="1"/>
  <c r="G99" i="5" s="1"/>
  <c r="E33" i="9" l="1"/>
  <c r="E34" i="9" s="1"/>
  <c r="E35" i="9" s="1"/>
  <c r="G33" i="9"/>
  <c r="G34" i="9" s="1"/>
  <c r="G35" i="9" s="1"/>
  <c r="H33" i="9" l="1"/>
  <c r="H36" i="9" s="1"/>
  <c r="F33" i="9" l="1"/>
  <c r="H34" i="9"/>
  <c r="H35" i="9" s="1"/>
  <c r="H37" i="9" s="1"/>
  <c r="F36" i="9" l="1"/>
  <c r="F34" i="9"/>
  <c r="M34" i="9"/>
  <c r="M35" i="9" s="1"/>
  <c r="K35" i="9" l="1"/>
  <c r="L35" i="9"/>
  <c r="L37" i="9" s="1"/>
  <c r="F35" i="9"/>
  <c r="F37" i="9" s="1"/>
  <c r="I35" i="9"/>
  <c r="J35" i="9"/>
  <c r="J37" i="9" s="1"/>
  <c r="N35" i="9"/>
  <c r="N37" i="9" s="1"/>
  <c r="F19" i="10"/>
  <c r="G19" i="10"/>
  <c r="C20" i="10" s="1"/>
  <c r="G20" i="10" l="1"/>
  <c r="C21" i="10" s="1"/>
  <c r="F20" i="10"/>
  <c r="G21" i="10" l="1"/>
  <c r="C22" i="10" s="1"/>
  <c r="F21" i="10"/>
  <c r="F22" i="10" l="1"/>
  <c r="G22" i="10"/>
  <c r="C23" i="10" s="1"/>
  <c r="G23" i="10" l="1"/>
  <c r="C24" i="10" s="1"/>
  <c r="F23" i="10"/>
  <c r="F24" i="10" l="1"/>
  <c r="G24" i="10"/>
  <c r="C25" i="10" s="1"/>
  <c r="G25" i="10" l="1"/>
  <c r="C26" i="10" s="1"/>
  <c r="F25" i="10"/>
  <c r="G26" i="10" l="1"/>
  <c r="C27" i="10" s="1"/>
  <c r="F26" i="10"/>
  <c r="G27" i="10" l="1"/>
  <c r="C28" i="10" s="1"/>
  <c r="F27" i="10"/>
  <c r="G28" i="10" l="1"/>
  <c r="C29" i="10" s="1"/>
  <c r="F28" i="10"/>
  <c r="G29" i="10" l="1"/>
  <c r="C30" i="10" s="1"/>
  <c r="F29" i="10"/>
  <c r="F30" i="10" l="1"/>
  <c r="G30" i="10"/>
  <c r="C31" i="10" s="1"/>
  <c r="F31" i="10" l="1"/>
  <c r="G31" i="10"/>
  <c r="C32" i="10" s="1"/>
  <c r="F32" i="10" l="1"/>
  <c r="G32" i="10"/>
  <c r="C33" i="10" s="1"/>
  <c r="G33" i="10" l="1"/>
  <c r="C34" i="10" s="1"/>
  <c r="F33" i="10"/>
  <c r="F34" i="10" l="1"/>
  <c r="G34" i="10"/>
  <c r="C35" i="10" s="1"/>
  <c r="G35" i="10" l="1"/>
  <c r="C36" i="10" s="1"/>
  <c r="F35" i="10"/>
  <c r="G36" i="10" l="1"/>
  <c r="C37" i="10" s="1"/>
  <c r="F36" i="10"/>
  <c r="F37" i="10" l="1"/>
  <c r="G37" i="10"/>
  <c r="C38" i="10" s="1"/>
  <c r="F38" i="10" l="1"/>
  <c r="G38" i="10"/>
  <c r="C39" i="10" s="1"/>
  <c r="G39" i="10" l="1"/>
  <c r="C40" i="10" s="1"/>
  <c r="F39" i="10"/>
  <c r="F40" i="10" l="1"/>
  <c r="G40" i="10"/>
  <c r="C41" i="10" s="1"/>
  <c r="F41" i="10" l="1"/>
  <c r="G41" i="10"/>
  <c r="C42" i="10" s="1"/>
  <c r="F42" i="10" l="1"/>
  <c r="G42" i="10"/>
  <c r="C43" i="10" s="1"/>
  <c r="G43" i="10" l="1"/>
  <c r="C44" i="10" s="1"/>
  <c r="F43" i="10"/>
  <c r="F44" i="10" l="1"/>
  <c r="G44" i="10"/>
  <c r="C45" i="10" s="1"/>
  <c r="F45" i="10" l="1"/>
  <c r="G45" i="10"/>
  <c r="C46" i="10" s="1"/>
  <c r="G46" i="10" l="1"/>
  <c r="C47" i="10" s="1"/>
  <c r="F46" i="10"/>
  <c r="G47" i="10" l="1"/>
  <c r="C48" i="10" s="1"/>
  <c r="F47" i="10"/>
  <c r="G48" i="10" l="1"/>
  <c r="C49" i="10" s="1"/>
  <c r="F48" i="10"/>
  <c r="G49" i="10" l="1"/>
  <c r="C50" i="10" s="1"/>
  <c r="F49" i="10"/>
  <c r="F50" i="10" l="1"/>
  <c r="G50" i="10"/>
  <c r="C51" i="10" s="1"/>
  <c r="F51" i="10" l="1"/>
  <c r="G51" i="10"/>
  <c r="C52" i="10" s="1"/>
  <c r="G52" i="10" l="1"/>
  <c r="C53" i="10" s="1"/>
  <c r="F52" i="10"/>
  <c r="F53" i="10" l="1"/>
  <c r="G53" i="10"/>
  <c r="C54" i="10" s="1"/>
  <c r="F54" i="10" l="1"/>
  <c r="G54" i="10"/>
  <c r="C55" i="10" s="1"/>
  <c r="G55" i="10" l="1"/>
  <c r="C56" i="10" s="1"/>
  <c r="F55" i="10"/>
  <c r="F56" i="10" l="1"/>
  <c r="G56" i="10"/>
  <c r="C57" i="10" s="1"/>
  <c r="F57" i="10" l="1"/>
  <c r="G57" i="10"/>
  <c r="C58" i="10" s="1"/>
  <c r="F58" i="10" l="1"/>
  <c r="G58" i="10"/>
  <c r="C59" i="10" s="1"/>
  <c r="G59" i="10" l="1"/>
  <c r="C60" i="10" s="1"/>
  <c r="F59" i="10"/>
  <c r="G60" i="10" l="1"/>
  <c r="C61" i="10" s="1"/>
  <c r="F60" i="10"/>
  <c r="F61" i="10" l="1"/>
  <c r="G61" i="10"/>
  <c r="C62" i="10" s="1"/>
  <c r="F62" i="10" l="1"/>
  <c r="G62" i="10"/>
  <c r="C63" i="10" s="1"/>
  <c r="F63" i="10" l="1"/>
  <c r="G63" i="10"/>
  <c r="C64" i="10" s="1"/>
  <c r="F64" i="10" l="1"/>
  <c r="G64" i="10"/>
  <c r="C65" i="10" s="1"/>
  <c r="G65" i="10" l="1"/>
  <c r="C66" i="10" s="1"/>
  <c r="F65" i="10"/>
  <c r="G66" i="10" l="1"/>
  <c r="C67" i="10" s="1"/>
  <c r="F66" i="10"/>
  <c r="G67" i="10" l="1"/>
  <c r="C68" i="10" s="1"/>
  <c r="F67" i="10"/>
  <c r="F68" i="10" l="1"/>
  <c r="G68" i="10"/>
  <c r="C69" i="10" s="1"/>
  <c r="F69" i="10" l="1"/>
  <c r="G69" i="10"/>
  <c r="C70" i="10" s="1"/>
  <c r="F70" i="10" l="1"/>
  <c r="G70" i="10"/>
  <c r="C71" i="10" s="1"/>
  <c r="F71" i="10" l="1"/>
  <c r="G71" i="10"/>
  <c r="C72" i="10" s="1"/>
  <c r="G72" i="10" l="1"/>
  <c r="C73" i="10" s="1"/>
  <c r="F72" i="10"/>
  <c r="F73" i="10" l="1"/>
  <c r="G73" i="10"/>
  <c r="C74" i="10" s="1"/>
  <c r="F74" i="10" l="1"/>
  <c r="G74" i="10"/>
  <c r="C75" i="10" s="1"/>
  <c r="F75" i="10" l="1"/>
  <c r="G75" i="10"/>
  <c r="C76" i="10" s="1"/>
  <c r="F76" i="10" l="1"/>
  <c r="G76" i="10"/>
  <c r="C77" i="10" s="1"/>
  <c r="F77" i="10" l="1"/>
  <c r="G77" i="10"/>
  <c r="C78" i="10" s="1"/>
  <c r="G78" i="10" l="1"/>
  <c r="C79" i="10" s="1"/>
  <c r="F78" i="10"/>
  <c r="G79" i="10" l="1"/>
  <c r="C80" i="10" s="1"/>
  <c r="F79" i="10"/>
  <c r="G80" i="10" l="1"/>
  <c r="C81" i="10" s="1"/>
  <c r="F80" i="10"/>
  <c r="F81" i="10" l="1"/>
  <c r="G81" i="10"/>
  <c r="C82" i="10" s="1"/>
  <c r="F82" i="10" l="1"/>
  <c r="G82" i="10"/>
  <c r="C83" i="10" s="1"/>
  <c r="F83" i="10" l="1"/>
  <c r="G83" i="10"/>
  <c r="C84" i="10" s="1"/>
  <c r="F84" i="10" l="1"/>
  <c r="G84" i="10"/>
  <c r="C85" i="10" s="1"/>
  <c r="G85" i="10" l="1"/>
  <c r="C86" i="10" s="1"/>
  <c r="F85" i="10"/>
  <c r="G86" i="10" l="1"/>
  <c r="C87" i="10" s="1"/>
  <c r="F86" i="10"/>
  <c r="G87" i="10" l="1"/>
  <c r="C88" i="10" s="1"/>
  <c r="F87" i="10"/>
  <c r="F88" i="10" l="1"/>
  <c r="G88" i="10"/>
  <c r="C89" i="10" s="1"/>
  <c r="F89" i="10" l="1"/>
  <c r="G89" i="10"/>
  <c r="C90" i="10" s="1"/>
  <c r="F90" i="10" l="1"/>
  <c r="G90" i="10"/>
  <c r="C91" i="10" s="1"/>
  <c r="F91" i="10" l="1"/>
  <c r="G91" i="10"/>
  <c r="C92" i="10" s="1"/>
  <c r="G92" i="10" l="1"/>
  <c r="C93" i="10" s="1"/>
  <c r="F92" i="10"/>
  <c r="G93" i="10" l="1"/>
  <c r="C94" i="10" s="1"/>
  <c r="F93" i="10"/>
  <c r="F94" i="10" l="1"/>
  <c r="G94" i="10"/>
  <c r="C95" i="10" s="1"/>
  <c r="G95" i="10" l="1"/>
  <c r="C96" i="10" s="1"/>
  <c r="F95" i="10"/>
  <c r="F96" i="10" l="1"/>
  <c r="G96" i="10"/>
  <c r="C97" i="10" s="1"/>
  <c r="F97" i="10" l="1"/>
  <c r="G97" i="10"/>
  <c r="C98" i="10" s="1"/>
  <c r="G98" i="10" l="1"/>
  <c r="C99" i="10" s="1"/>
  <c r="F98" i="10"/>
  <c r="G99" i="10" l="1"/>
  <c r="C100" i="10" s="1"/>
  <c r="F99" i="10"/>
  <c r="G100" i="10" l="1"/>
  <c r="C101" i="10" s="1"/>
  <c r="F100" i="10"/>
  <c r="F101" i="10" l="1"/>
  <c r="G101" i="10"/>
  <c r="C102" i="10" s="1"/>
  <c r="F102" i="10" l="1"/>
  <c r="G102" i="10"/>
  <c r="C103" i="10" s="1"/>
  <c r="G103" i="10" l="1"/>
  <c r="C104" i="10" s="1"/>
  <c r="F103" i="10"/>
  <c r="G104" i="10" l="1"/>
  <c r="C105" i="10" s="1"/>
  <c r="F104" i="10"/>
  <c r="G105" i="10" l="1"/>
  <c r="C106" i="10" s="1"/>
  <c r="F105" i="10"/>
  <c r="G106" i="10" l="1"/>
  <c r="C107" i="10" s="1"/>
  <c r="F106" i="10"/>
  <c r="F107" i="10" l="1"/>
  <c r="G107" i="10"/>
</calcChain>
</file>

<file path=xl/sharedStrings.xml><?xml version="1.0" encoding="utf-8"?>
<sst xmlns="http://schemas.openxmlformats.org/spreadsheetml/2006/main" count="237" uniqueCount="85">
  <si>
    <t>Lisa 3 üürilepingule nr KPJ-4/2021-91</t>
  </si>
  <si>
    <t>Üür ja kõrvalteenuste tasu 17.06.2021 - 31.12.2022</t>
  </si>
  <si>
    <t>Üürnik</t>
  </si>
  <si>
    <t>Majandus- ja Kommunikasiooniministerium</t>
  </si>
  <si>
    <t>Üüripinna aadress</t>
  </si>
  <si>
    <t>Tartu mnt 85, Tallinn</t>
  </si>
  <si>
    <t>Garaaž</t>
  </si>
  <si>
    <t>Üüripind (hooned)</t>
  </si>
  <si>
    <r>
      <t>m</t>
    </r>
    <r>
      <rPr>
        <b/>
        <vertAlign val="superscript"/>
        <sz val="11"/>
        <color indexed="8"/>
        <rFont val="Times New Roman"/>
        <family val="1"/>
      </rPr>
      <t>2</t>
    </r>
  </si>
  <si>
    <t>Territoorium</t>
  </si>
  <si>
    <t>17.06.2021 - 30.06.2021</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</si>
  <si>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</si>
  <si>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</si>
  <si>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</si>
  <si>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</si>
  <si>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</si>
  <si>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</si>
  <si>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</si>
  <si>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(pisiparendus lisa 6.1 alusel)</t>
  </si>
  <si>
    <t>-</t>
  </si>
  <si>
    <t>Kapitalikomponent (tavasisustus lisa 6.1 alusel)</t>
  </si>
  <si>
    <t>Remonttööd</t>
  </si>
  <si>
    <t>Remonttööd (tavasisustus lisa 6.1 alusel)</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</si>
  <si>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</si>
  <si>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</si>
  <si>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</si>
  <si>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</si>
  <si>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</si>
  <si>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</si>
  <si>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</si>
  <si>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</si>
  <si>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</si>
  <si>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</si>
  <si>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</si>
  <si>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</si>
  <si>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</si>
  <si>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</si>
  <si>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Parkimine</t>
  </si>
  <si>
    <t>Fikseeritud tasu, muudetakse poolte kokkuleppel</t>
  </si>
  <si>
    <t>5 parkimiskohta, ühe parkimiskoha tasu kuus ilma käibemaksuta 25 eurot</t>
  </si>
  <si>
    <t>KÕRVALTEENUSTE TASUD KOKKU</t>
  </si>
  <si>
    <t>Üür ja kõrvalteenuste tasud kokku ilma käibemaksuta (kuus)</t>
  </si>
  <si>
    <t>Käibemaks</t>
  </si>
  <si>
    <t>ÜÜR JA KÕRVALTEENUSTE TASUD KOOS KÄIBEMAKSUGA (kuus)</t>
  </si>
  <si>
    <t>ÜÜR JA KÕRVALTEENUSTE TASUD KÄIBEMAKSUTA (perioodil)</t>
  </si>
  <si>
    <t>14 päeva</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</si>
  <si>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</si>
  <si>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</si>
  <si>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</si>
  <si>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</si>
  <si>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</si>
  <si>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</si>
  <si>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Kapitalikomponendi annuiteetmaksegraafik - Tartu mnt 85, Tallinn</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</si>
  <si>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</si>
  <si>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</si>
  <si>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</si>
  <si>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</si>
  <si>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</si>
  <si>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</si>
  <si>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</si>
  <si>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</si>
  <si>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</si>
  <si>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</si>
  <si>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</si>
  <si>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</si>
  <si>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</si>
  <si>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</si>
  <si>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</si>
  <si>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</si>
  <si>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</si>
  <si>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</si>
  <si>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</si>
  <si>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</si>
  <si>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</si>
  <si>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Lisanduv pind I korruse ruumid</t>
  </si>
  <si>
    <t>Lisanduv pind III korruse ruumid</t>
  </si>
  <si>
    <t>Üüripind kokku (garaaž + I korrus + III korrus)</t>
  </si>
  <si>
    <t>Kapitali tulumäär 2021 II pa</t>
  </si>
  <si>
    <t>01.07.2021 - 31.12.2022</t>
  </si>
  <si>
    <t>18 kuud</t>
  </si>
  <si>
    <t>01.02.2022 - 31.12.2022</t>
  </si>
  <si>
    <t>11 kuud</t>
  </si>
  <si>
    <t>Lisandub al 01.02.2022, toodud esialgne prognoossumma. Summa täpsustatakse tööde lõpliku maksumuse alusel.</t>
  </si>
  <si>
    <t>Lisandub al 01.02.2022, toodud esialgne prognoossumma. Summa täpsustatakse tööde lõpliku maksumuse alusel. Tasutakse kuni 31.01.2027.</t>
  </si>
  <si>
    <t xml:space="preserve"> Indekseerimine* alates 01.01.2023.a, 31.dets THI, max 3% aastas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</si>
</sst>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00"/>
    <numFmt numFmtId="172" formatCode="#,##0.00;[Red]#,##0.00"/>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i/>
      <sz val="10"/>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i/>
      <sz val="9"/>
      <name val="Calibri"/>
      <family val="2"/>
    </font>
    <font>
      <sz val="11"/>
      <name val="Times New Roman"/>
      <family val="1"/>
    </font>
    <font>
      <b/>
      <sz val="14"/>
      <name val="Times New Roman"/>
      <family val="1"/>
      <charset val="186"/>
    </font>
    <font>
      <b/>
      <sz val="11"/>
      <name val="Times New Roman"/>
      <family val="1"/>
      <charset val="186"/>
    </font>
    <font>
      <b/>
      <sz val="11"/>
      <color theme="1"/>
      <name val="Times New Roman"/>
      <family val="1"/>
      <charset val="186"/>
    </font>
    <font>
      <i/>
      <sz val="11"/>
      <color theme="1"/>
      <name val="Times New Roman"/>
      <family val="1"/>
      <charset val="186"/>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230">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applyAlignment="1">
      <alignment horizontal="right"/>
    </xf>
    <xf numFmtId="0" fontId="13"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4" fillId="0" borderId="0" xfId="0" applyFont="1" applyAlignment="1">
      <alignment vertical="center"/>
    </xf>
    <xf numFmtId="0" fontId="8" fillId="0" borderId="0" xfId="0" applyFont="1" applyAlignment="1">
      <alignment horizontal="center"/>
    </xf>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5"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6" fillId="5" borderId="0" xfId="1" applyFont="1" applyFill="1"/>
    <xf numFmtId="4" fontId="6" fillId="5" borderId="0" xfId="1" applyNumberFormat="1" applyFill="1"/>
    <xf numFmtId="0" fontId="0" fillId="3" borderId="0" xfId="0" applyFill="1"/>
    <xf numFmtId="0" fontId="17" fillId="3" borderId="0" xfId="1" applyFont="1" applyFill="1"/>
    <xf numFmtId="0" fontId="18" fillId="5" borderId="38" xfId="1" applyFont="1" applyFill="1" applyBorder="1" applyAlignment="1">
      <alignment horizontal="right"/>
    </xf>
    <xf numFmtId="167" fontId="19" fillId="5" borderId="0" xfId="1" applyNumberFormat="1" applyFont="1" applyFill="1"/>
    <xf numFmtId="0" fontId="6" fillId="5" borderId="0" xfId="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20" fillId="7" borderId="0" xfId="0" applyFont="1" applyFill="1" applyProtection="1">
      <protection hidden="1"/>
    </xf>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1" fillId="0" borderId="0" xfId="0" applyFont="1"/>
    <xf numFmtId="4" fontId="8" fillId="0" borderId="6" xfId="0" applyNumberFormat="1" applyFont="1" applyBorder="1" applyAlignment="1">
      <alignment vertical="center" wrapText="1"/>
    </xf>
    <xf numFmtId="4" fontId="22" fillId="3" borderId="6" xfId="0" applyNumberFormat="1" applyFont="1" applyFill="1" applyBorder="1" applyAlignment="1">
      <alignment vertical="center" wrapText="1"/>
    </xf>
    <xf numFmtId="4" fontId="22" fillId="3" borderId="21" xfId="0" applyNumberFormat="1" applyFont="1" applyFill="1" applyBorder="1" applyAlignment="1">
      <alignment vertical="center" wrapText="1"/>
    </xf>
    <xf numFmtId="4" fontId="23" fillId="4" borderId="14" xfId="0" applyNumberFormat="1" applyFont="1" applyFill="1" applyBorder="1" applyAlignment="1">
      <alignment horizontal="right"/>
    </xf>
    <xf numFmtId="4" fontId="23" fillId="4" borderId="15" xfId="0" applyNumberFormat="1" applyFont="1" applyFill="1" applyBorder="1" applyAlignment="1">
      <alignment horizontal="right"/>
    </xf>
    <xf numFmtId="0" fontId="6" fillId="6" borderId="0" xfId="1" applyFill="1"/>
    <xf numFmtId="170" fontId="6" fillId="3" borderId="0" xfId="1" applyNumberFormat="1" applyFill="1"/>
    <xf numFmtId="166" fontId="6" fillId="6" borderId="0" xfId="1" applyNumberFormat="1" applyFill="1"/>
    <xf numFmtId="0" fontId="4" fillId="6" borderId="0" xfId="1" applyFont="1" applyFill="1"/>
    <xf numFmtId="0" fontId="4" fillId="3" borderId="0" xfId="1" applyFont="1" applyFill="1"/>
    <xf numFmtId="0" fontId="25" fillId="5" borderId="0" xfId="1" applyFont="1" applyFill="1"/>
    <xf numFmtId="4" fontId="25" fillId="5" borderId="0" xfId="1" applyNumberFormat="1" applyFont="1" applyFill="1"/>
    <xf numFmtId="0" fontId="26" fillId="3" borderId="0" xfId="0" applyFont="1" applyFill="1"/>
    <xf numFmtId="0" fontId="26" fillId="7" borderId="0" xfId="0" applyFont="1" applyFill="1" applyProtection="1">
      <protection locked="0" hidden="1"/>
    </xf>
    <xf numFmtId="164" fontId="26" fillId="7" borderId="0" xfId="0" applyNumberFormat="1" applyFont="1" applyFill="1" applyProtection="1">
      <protection hidden="1"/>
    </xf>
    <xf numFmtId="169" fontId="26" fillId="7" borderId="0" xfId="2" applyNumberFormat="1" applyFont="1" applyFill="1"/>
    <xf numFmtId="4" fontId="26" fillId="3" borderId="0" xfId="0" applyNumberFormat="1" applyFont="1" applyFill="1"/>
    <xf numFmtId="4" fontId="4" fillId="5" borderId="0" xfId="1" applyNumberFormat="1" applyFont="1" applyFill="1"/>
    <xf numFmtId="168" fontId="26" fillId="3" borderId="0" xfId="0" applyNumberFormat="1" applyFont="1" applyFill="1"/>
    <xf numFmtId="0" fontId="4" fillId="6" borderId="27" xfId="1" applyFont="1" applyFill="1" applyBorder="1"/>
    <xf numFmtId="0" fontId="4" fillId="5" borderId="28" xfId="1" applyFont="1" applyFill="1" applyBorder="1"/>
    <xf numFmtId="0" fontId="26" fillId="3" borderId="28" xfId="0" applyFont="1" applyFill="1" applyBorder="1"/>
    <xf numFmtId="167" fontId="4" fillId="6" borderId="28" xfId="1" applyNumberFormat="1" applyFont="1" applyFill="1" applyBorder="1"/>
    <xf numFmtId="0" fontId="4" fillId="6" borderId="29" xfId="1" applyFont="1" applyFill="1" applyBorder="1"/>
    <xf numFmtId="0" fontId="27" fillId="3" borderId="0" xfId="0" applyFont="1" applyFill="1" applyProtection="1">
      <protection hidden="1"/>
    </xf>
    <xf numFmtId="0" fontId="4" fillId="6" borderId="30" xfId="1" applyFont="1" applyFill="1" applyBorder="1"/>
    <xf numFmtId="0" fontId="4" fillId="6" borderId="31" xfId="1" applyFont="1" applyFill="1" applyBorder="1"/>
    <xf numFmtId="164" fontId="26" fillId="3" borderId="0" xfId="0" applyNumberFormat="1" applyFont="1" applyFill="1" applyProtection="1">
      <protection hidden="1"/>
    </xf>
    <xf numFmtId="167" fontId="26" fillId="3" borderId="0" xfId="0" applyNumberFormat="1" applyFont="1" applyFill="1"/>
    <xf numFmtId="3" fontId="4" fillId="6" borderId="0" xfId="1" applyNumberFormat="1" applyFont="1" applyFill="1"/>
    <xf numFmtId="0" fontId="27" fillId="7" borderId="0" xfId="0" applyFont="1" applyFill="1" applyProtection="1">
      <protection hidden="1"/>
    </xf>
    <xf numFmtId="164" fontId="27" fillId="7" borderId="0" xfId="0" applyNumberFormat="1" applyFont="1" applyFill="1" applyProtection="1">
      <protection hidden="1"/>
    </xf>
    <xf numFmtId="10" fontId="4" fillId="6" borderId="0" xfId="2" applyNumberFormat="1" applyFont="1" applyFill="1" applyBorder="1"/>
    <xf numFmtId="164" fontId="27" fillId="3" borderId="0" xfId="0" applyNumberFormat="1" applyFont="1" applyFill="1" applyProtection="1">
      <protection hidden="1"/>
    </xf>
    <xf numFmtId="4" fontId="4" fillId="6" borderId="0" xfId="1" applyNumberFormat="1" applyFont="1" applyFill="1"/>
    <xf numFmtId="0" fontId="26" fillId="3" borderId="0" xfId="0" applyFont="1" applyFill="1" applyProtection="1">
      <protection locked="0" hidden="1"/>
    </xf>
    <xf numFmtId="0" fontId="4" fillId="6" borderId="24" xfId="1" applyFont="1" applyFill="1" applyBorder="1"/>
    <xf numFmtId="0" fontId="4" fillId="5" borderId="32" xfId="1" applyFont="1" applyFill="1" applyBorder="1"/>
    <xf numFmtId="0" fontId="26" fillId="3" borderId="32" xfId="0" applyFont="1" applyFill="1" applyBorder="1"/>
    <xf numFmtId="166" fontId="4" fillId="6" borderId="32" xfId="1" applyNumberFormat="1" applyFont="1" applyFill="1" applyBorder="1"/>
    <xf numFmtId="0" fontId="4" fillId="6" borderId="26" xfId="1" applyFont="1" applyFill="1" applyBorder="1"/>
    <xf numFmtId="166" fontId="4" fillId="6" borderId="0" xfId="1" applyNumberFormat="1" applyFont="1" applyFill="1"/>
    <xf numFmtId="0" fontId="28" fillId="5" borderId="38" xfId="1" applyFont="1" applyFill="1" applyBorder="1" applyAlignment="1">
      <alignment horizontal="right"/>
    </xf>
    <xf numFmtId="167" fontId="29" fillId="5" borderId="0" xfId="1" applyNumberFormat="1" applyFont="1" applyFill="1"/>
    <xf numFmtId="168" fontId="4" fillId="5" borderId="0" xfId="1" applyNumberFormat="1" applyFont="1" applyFill="1"/>
    <xf numFmtId="10" fontId="4" fillId="6" borderId="0" xfId="2" applyNumberFormat="1" applyFont="1" applyFill="1"/>
    <xf numFmtId="0" fontId="2" fillId="0" borderId="1" xfId="0" applyFont="1" applyBorder="1"/>
    <xf numFmtId="171" fontId="8" fillId="0" borderId="0" xfId="0" applyNumberFormat="1" applyFont="1"/>
    <xf numFmtId="0" fontId="8" fillId="0" borderId="21" xfId="0" applyFont="1" applyBorder="1" applyAlignment="1">
      <alignment vertical="center" wrapText="1"/>
    </xf>
    <xf numFmtId="0" fontId="10" fillId="0" borderId="0" xfId="0" applyFont="1" applyAlignment="1">
      <alignment horizontal="right"/>
    </xf>
    <xf numFmtId="3" fontId="2" fillId="0" borderId="0" xfId="0" applyNumberFormat="1" applyFont="1" applyAlignment="1">
      <alignment horizontal="right"/>
    </xf>
    <xf numFmtId="164" fontId="8" fillId="0" borderId="0" xfId="0" applyNumberFormat="1" applyFont="1"/>
    <xf numFmtId="4" fontId="6" fillId="3" borderId="0" xfId="1" applyNumberFormat="1" applyFill="1"/>
    <xf numFmtId="10" fontId="8" fillId="0" borderId="0" xfId="2" applyNumberFormat="1" applyFont="1"/>
    <xf numFmtId="172" fontId="0" fillId="3" borderId="0" xfId="0" applyNumberFormat="1" applyFill="1"/>
    <xf numFmtId="164" fontId="2" fillId="0" borderId="1" xfId="0" applyNumberFormat="1" applyFont="1" applyFill="1" applyBorder="1" applyAlignment="1">
      <alignment horizontal="right"/>
    </xf>
    <xf numFmtId="164" fontId="2" fillId="3" borderId="1" xfId="0" applyNumberFormat="1" applyFont="1" applyFill="1" applyBorder="1" applyAlignment="1">
      <alignment horizontal="right"/>
    </xf>
    <xf numFmtId="2" fontId="6" fillId="5" borderId="0" xfId="1" applyNumberFormat="1" applyFill="1"/>
    <xf numFmtId="4" fontId="30" fillId="0" borderId="6" xfId="0" applyNumberFormat="1" applyFont="1" applyFill="1" applyBorder="1" applyAlignment="1">
      <alignment horizontal="right" wrapText="1"/>
    </xf>
    <xf numFmtId="164" fontId="8" fillId="0" borderId="0" xfId="0" applyNumberFormat="1" applyFont="1" applyAlignment="1">
      <alignment horizontal="center"/>
    </xf>
    <xf numFmtId="0" fontId="10" fillId="0" borderId="0" xfId="0" applyFont="1" applyAlignment="1">
      <alignment horizontal="left" wrapText="1"/>
    </xf>
    <xf numFmtId="4" fontId="8" fillId="0" borderId="33" xfId="0" applyNumberFormat="1" applyFont="1" applyBorder="1" applyAlignment="1">
      <alignment horizontal="center" vertical="center" wrapText="1"/>
    </xf>
    <xf numFmtId="0" fontId="8" fillId="0" borderId="25" xfId="0" applyFont="1" applyBorder="1" applyAlignment="1">
      <alignment horizontal="center" vertical="center" wrapText="1"/>
    </xf>
    <xf numFmtId="0" fontId="9" fillId="0" borderId="0" xfId="0" applyFont="1" applyAlignment="1">
      <alignment horizontal="left" wrapText="1"/>
    </xf>
    <xf numFmtId="4" fontId="30" fillId="9" borderId="6" xfId="0" applyNumberFormat="1" applyFont="1" applyFill="1" applyBorder="1" applyAlignment="1">
      <alignment vertical="center" wrapText="1"/>
    </xf>
    <xf numFmtId="4" fontId="30" fillId="9" borderId="21" xfId="0" applyNumberFormat="1" applyFont="1" applyFill="1" applyBorder="1" applyAlignment="1">
      <alignment vertical="center" wrapText="1"/>
    </xf>
    <xf numFmtId="0" fontId="8" fillId="9" borderId="21" xfId="0" applyFont="1" applyFill="1" applyBorder="1" applyAlignment="1">
      <alignment horizontal="center" vertical="center" wrapText="1"/>
    </xf>
    <xf numFmtId="4" fontId="10" fillId="2" borderId="8" xfId="0" applyNumberFormat="1" applyFont="1" applyFill="1" applyBorder="1" applyAlignment="1">
      <alignment horizontal="right"/>
    </xf>
    <xf numFmtId="4" fontId="23" fillId="4" borderId="41" xfId="0" applyNumberFormat="1" applyFont="1" applyFill="1" applyBorder="1" applyAlignment="1">
      <alignment horizontal="right"/>
    </xf>
    <xf numFmtId="4" fontId="10" fillId="0" borderId="0" xfId="0" applyNumberFormat="1" applyFont="1" applyBorder="1" applyAlignment="1">
      <alignment horizontal="right"/>
    </xf>
    <xf numFmtId="4" fontId="2" fillId="0" borderId="41" xfId="0" applyNumberFormat="1" applyFont="1" applyBorder="1"/>
    <xf numFmtId="4" fontId="8" fillId="8" borderId="21" xfId="0" applyNumberFormat="1" applyFont="1" applyFill="1" applyBorder="1" applyAlignment="1">
      <alignment wrapText="1"/>
    </xf>
    <xf numFmtId="4" fontId="22" fillId="8" borderId="21" xfId="0" applyNumberFormat="1" applyFont="1" applyFill="1" applyBorder="1" applyAlignment="1">
      <alignment vertical="center" wrapText="1"/>
    </xf>
    <xf numFmtId="4" fontId="30" fillId="8" borderId="21" xfId="0" applyNumberFormat="1" applyFont="1" applyFill="1" applyBorder="1" applyAlignment="1">
      <alignment vertical="center" wrapText="1"/>
    </xf>
    <xf numFmtId="4" fontId="10" fillId="8" borderId="10" xfId="0" applyNumberFormat="1" applyFont="1" applyFill="1" applyBorder="1" applyAlignment="1">
      <alignment horizontal="right"/>
    </xf>
    <xf numFmtId="4" fontId="2" fillId="8" borderId="15" xfId="0" applyNumberFormat="1" applyFont="1" applyFill="1" applyBorder="1"/>
    <xf numFmtId="0" fontId="10" fillId="2" borderId="43" xfId="0" applyFont="1" applyFill="1" applyBorder="1" applyAlignment="1">
      <alignment horizontal="center"/>
    </xf>
    <xf numFmtId="4" fontId="8" fillId="0" borderId="16" xfId="0" applyNumberFormat="1" applyFont="1" applyBorder="1" applyAlignment="1">
      <alignment wrapText="1"/>
    </xf>
    <xf numFmtId="4" fontId="10" fillId="3" borderId="8" xfId="0" applyNumberFormat="1" applyFont="1" applyFill="1" applyBorder="1" applyAlignment="1">
      <alignment horizontal="right"/>
    </xf>
    <xf numFmtId="0" fontId="10" fillId="2" borderId="24" xfId="0" applyFont="1" applyFill="1" applyBorder="1" applyAlignment="1">
      <alignment horizontal="center"/>
    </xf>
    <xf numFmtId="4" fontId="22" fillId="3" borderId="16" xfId="0" applyNumberFormat="1" applyFont="1" applyFill="1" applyBorder="1" applyAlignment="1">
      <alignment vertical="center" wrapText="1"/>
    </xf>
    <xf numFmtId="4" fontId="30" fillId="9" borderId="16" xfId="0" applyNumberFormat="1" applyFont="1" applyFill="1" applyBorder="1" applyAlignment="1">
      <alignment vertical="center" wrapText="1"/>
    </xf>
    <xf numFmtId="0" fontId="10" fillId="2" borderId="44" xfId="0" applyFont="1" applyFill="1" applyBorder="1" applyAlignment="1">
      <alignment horizontal="center"/>
    </xf>
    <xf numFmtId="4" fontId="8" fillId="0" borderId="1" xfId="0" applyNumberFormat="1" applyFont="1" applyBorder="1" applyAlignment="1">
      <alignment horizontal="right" wrapText="1"/>
    </xf>
    <xf numFmtId="4" fontId="2" fillId="2" borderId="16" xfId="0" applyNumberFormat="1" applyFont="1" applyFill="1" applyBorder="1" applyAlignment="1">
      <alignment horizontal="right"/>
    </xf>
    <xf numFmtId="4" fontId="11" fillId="3" borderId="30" xfId="0" applyNumberFormat="1" applyFont="1" applyFill="1" applyBorder="1" applyAlignment="1">
      <alignment horizontal="right"/>
    </xf>
    <xf numFmtId="4" fontId="10" fillId="2" borderId="1" xfId="0" applyNumberFormat="1" applyFont="1" applyFill="1" applyBorder="1" applyAlignment="1">
      <alignment horizontal="center"/>
    </xf>
    <xf numFmtId="4" fontId="22" fillId="3" borderId="1" xfId="0" applyNumberFormat="1" applyFont="1" applyFill="1" applyBorder="1" applyAlignment="1">
      <alignment vertical="center" wrapText="1"/>
    </xf>
    <xf numFmtId="4" fontId="30" fillId="9" borderId="1" xfId="0" applyNumberFormat="1" applyFont="1" applyFill="1" applyBorder="1" applyAlignment="1">
      <alignment vertical="center" wrapText="1"/>
    </xf>
    <xf numFmtId="4" fontId="23" fillId="4" borderId="45" xfId="0" applyNumberFormat="1" applyFont="1" applyFill="1" applyBorder="1" applyAlignment="1">
      <alignment horizontal="right"/>
    </xf>
    <xf numFmtId="4" fontId="10" fillId="0" borderId="30" xfId="0" applyNumberFormat="1" applyFont="1" applyBorder="1" applyAlignment="1">
      <alignment horizontal="right"/>
    </xf>
    <xf numFmtId="4" fontId="8" fillId="0" borderId="30" xfId="0" applyNumberFormat="1" applyFont="1" applyBorder="1" applyAlignment="1">
      <alignment horizontal="right"/>
    </xf>
    <xf numFmtId="4" fontId="10" fillId="0" borderId="30" xfId="0" applyNumberFormat="1" applyFont="1" applyBorder="1"/>
    <xf numFmtId="4" fontId="10" fillId="0" borderId="45" xfId="0" applyNumberFormat="1" applyFont="1" applyBorder="1"/>
    <xf numFmtId="14" fontId="4" fillId="3" borderId="0" xfId="1" applyNumberFormat="1" applyFont="1" applyFill="1"/>
    <xf numFmtId="4" fontId="8" fillId="0" borderId="6" xfId="0" applyNumberFormat="1" applyFont="1" applyFill="1" applyBorder="1" applyAlignment="1">
      <alignment horizontal="right" wrapText="1"/>
    </xf>
    <xf numFmtId="4" fontId="8" fillId="0" borderId="21" xfId="0" applyNumberFormat="1" applyFont="1" applyFill="1" applyBorder="1" applyAlignment="1">
      <alignment wrapText="1"/>
    </xf>
    <xf numFmtId="4" fontId="8" fillId="0" borderId="16" xfId="0" applyNumberFormat="1" applyFont="1" applyFill="1" applyBorder="1" applyAlignment="1">
      <alignment wrapText="1"/>
    </xf>
    <xf numFmtId="4" fontId="8" fillId="0" borderId="1" xfId="0" applyNumberFormat="1" applyFont="1" applyFill="1" applyBorder="1" applyAlignment="1">
      <alignment horizontal="right" wrapText="1"/>
    </xf>
    <xf numFmtId="4" fontId="8" fillId="0" borderId="21" xfId="0" applyNumberFormat="1" applyFont="1" applyFill="1" applyBorder="1" applyAlignment="1">
      <alignment horizontal="right" wrapText="1"/>
    </xf>
    <xf numFmtId="4" fontId="30" fillId="0" borderId="21" xfId="0" applyNumberFormat="1" applyFont="1" applyFill="1" applyBorder="1" applyAlignment="1">
      <alignment horizontal="right" wrapText="1"/>
    </xf>
    <xf numFmtId="4" fontId="8" fillId="0" borderId="16" xfId="0" applyNumberFormat="1" applyFont="1" applyFill="1" applyBorder="1" applyAlignment="1">
      <alignment horizontal="right" wrapText="1"/>
    </xf>
    <xf numFmtId="4" fontId="8" fillId="8" borderId="1" xfId="0" applyNumberFormat="1" applyFont="1" applyFill="1" applyBorder="1" applyAlignment="1">
      <alignment horizontal="right" wrapText="1"/>
    </xf>
    <xf numFmtId="4" fontId="22" fillId="8" borderId="1" xfId="0" applyNumberFormat="1" applyFont="1" applyFill="1" applyBorder="1" applyAlignment="1">
      <alignment vertical="center" wrapText="1"/>
    </xf>
    <xf numFmtId="4" fontId="30" fillId="8" borderId="1" xfId="0" applyNumberFormat="1" applyFont="1" applyFill="1" applyBorder="1" applyAlignment="1">
      <alignment vertical="center" wrapText="1"/>
    </xf>
    <xf numFmtId="4" fontId="10" fillId="8" borderId="30" xfId="0" applyNumberFormat="1" applyFont="1" applyFill="1" applyBorder="1" applyAlignment="1">
      <alignment horizontal="right"/>
    </xf>
    <xf numFmtId="4" fontId="8" fillId="8" borderId="30" xfId="0" applyNumberFormat="1" applyFont="1" applyFill="1" applyBorder="1" applyAlignment="1">
      <alignment horizontal="right"/>
    </xf>
    <xf numFmtId="4" fontId="10" fillId="8" borderId="30" xfId="0" applyNumberFormat="1" applyFont="1" applyFill="1" applyBorder="1"/>
    <xf numFmtId="4" fontId="10" fillId="8" borderId="45" xfId="0" applyNumberFormat="1" applyFont="1" applyFill="1" applyBorder="1"/>
    <xf numFmtId="3" fontId="4" fillId="3" borderId="0" xfId="1" applyNumberFormat="1" applyFont="1" applyFill="1"/>
    <xf numFmtId="0" fontId="31" fillId="0" borderId="0" xfId="0" applyFont="1" applyAlignment="1">
      <alignment horizontal="center" wrapText="1"/>
    </xf>
    <xf numFmtId="0" fontId="34" fillId="0" borderId="32" xfId="0" applyFont="1" applyBorder="1" applyAlignment="1">
      <alignment horizontal="center" wrapText="1"/>
    </xf>
    <xf numFmtId="0" fontId="34" fillId="0" borderId="32" xfId="0" applyFont="1" applyBorder="1" applyAlignment="1">
      <alignment horizontal="center"/>
    </xf>
    <xf numFmtId="9" fontId="34" fillId="0" borderId="32" xfId="2" applyFont="1" applyBorder="1" applyAlignment="1">
      <alignment horizontal="center" wrapText="1"/>
    </xf>
    <xf numFmtId="3" fontId="32" fillId="3" borderId="39" xfId="0" applyNumberFormat="1" applyFont="1" applyFill="1" applyBorder="1" applyAlignment="1">
      <alignment horizontal="center"/>
    </xf>
    <xf numFmtId="3" fontId="32" fillId="3" borderId="40" xfId="0" applyNumberFormat="1" applyFont="1" applyFill="1" applyBorder="1" applyAlignment="1">
      <alignment horizontal="center"/>
    </xf>
    <xf numFmtId="0" fontId="33" fillId="3" borderId="39" xfId="0" applyFont="1" applyFill="1" applyBorder="1" applyAlignment="1">
      <alignment horizontal="center"/>
    </xf>
    <xf numFmtId="0" fontId="33" fillId="3" borderId="40" xfId="0" applyFont="1" applyFill="1" applyBorder="1" applyAlignment="1">
      <alignment horizontal="center"/>
    </xf>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25"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0" fontId="8" fillId="0" borderId="16" xfId="0" applyFont="1" applyBorder="1" applyAlignment="1"/>
    <xf numFmtId="0" fontId="8" fillId="0" borderId="8" xfId="0" applyFont="1" applyBorder="1" applyAlignment="1"/>
    <xf numFmtId="0" fontId="24" fillId="0" borderId="0" xfId="0" applyFont="1" applyAlignment="1">
      <alignment horizontal="left"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0" xfId="0" applyFont="1" applyAlignment="1">
      <alignment horizontal="left" wrapText="1"/>
    </xf>
    <xf numFmtId="0" fontId="10"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30" fillId="0" borderId="36"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3" fillId="3" borderId="42" xfId="0" applyFont="1" applyFill="1" applyBorder="1" applyAlignment="1">
      <alignment horizontal="center"/>
    </xf>
    <xf numFmtId="0" fontId="8" fillId="0" borderId="1" xfId="0" applyFont="1" applyBorder="1" applyAlignment="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0073D4FF-CFF8-4B11-9D85-7AC97C791F9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215F1-C6FE-454B-966E-4F4BE59F09E9}">
  <dimension ref="A1:W45"/>
  <sheetViews>
    <sheetView zoomScale="80" zoomScaleNormal="80" workbookViewId="0">
      <selection activeCell="Z15" sqref="Z15"/>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14" width="14.42578125" style="1" customWidth="1"/>
    <col min="15" max="15" width="30.28515625" style="1" customWidth="1"/>
    <col min="16" max="16" width="38.140625" style="1" customWidth="1"/>
    <col min="17" max="17" width="9.140625" style="1"/>
    <col min="18" max="18" width="9.140625" style="1" customWidth="1"/>
    <col min="19" max="16384" width="9.140625" style="1"/>
  </cols>
  <sheetData>
    <row r="1" spans="1:23" x14ac:dyDescent="0.25">
      <c r="P1" s="52" t="s">
        <v>0</v>
      </c>
    </row>
    <row r="2" spans="1:23" ht="15" customHeight="1" x14ac:dyDescent="0.25"/>
    <row r="3" spans="1:23" ht="17.45" customHeight="1" x14ac:dyDescent="0.3">
      <c r="A3" s="198" t="s">
        <v>1</v>
      </c>
      <c r="B3" s="198"/>
      <c r="C3" s="198"/>
      <c r="D3" s="198"/>
      <c r="E3" s="198"/>
      <c r="F3" s="198"/>
      <c r="G3" s="198"/>
      <c r="H3" s="198"/>
      <c r="I3" s="198"/>
      <c r="J3" s="198"/>
      <c r="K3" s="198"/>
      <c r="L3" s="198"/>
      <c r="M3" s="198"/>
      <c r="N3" s="198"/>
      <c r="O3" s="198"/>
      <c r="P3" s="198"/>
    </row>
    <row r="4" spans="1:23" ht="16.5" customHeight="1" x14ac:dyDescent="0.25"/>
    <row r="5" spans="1:23" x14ac:dyDescent="0.25">
      <c r="C5" s="3" t="s">
        <v>2</v>
      </c>
      <c r="D5" s="5" t="s">
        <v>3</v>
      </c>
      <c r="G5" s="139"/>
      <c r="J5" s="139"/>
      <c r="K5" s="55"/>
      <c r="L5" s="56"/>
      <c r="O5" s="139"/>
    </row>
    <row r="6" spans="1:23" x14ac:dyDescent="0.25">
      <c r="C6" s="3" t="s">
        <v>4</v>
      </c>
      <c r="D6" s="134" t="s">
        <v>5</v>
      </c>
      <c r="H6" s="57"/>
      <c r="K6" s="55"/>
      <c r="L6" s="56"/>
      <c r="N6" s="58"/>
    </row>
    <row r="7" spans="1:23" ht="28.9" customHeight="1" x14ac:dyDescent="0.25">
      <c r="E7" s="200" t="s">
        <v>6</v>
      </c>
      <c r="F7" s="200"/>
      <c r="G7" s="200"/>
      <c r="H7" s="200"/>
      <c r="I7" s="199" t="s">
        <v>74</v>
      </c>
      <c r="J7" s="199"/>
      <c r="K7" s="199" t="s">
        <v>75</v>
      </c>
      <c r="L7" s="199"/>
      <c r="M7" s="201" t="s">
        <v>76</v>
      </c>
      <c r="N7" s="201"/>
      <c r="O7" s="3"/>
      <c r="P7" s="147"/>
    </row>
    <row r="8" spans="1:23" ht="17.25" x14ac:dyDescent="0.25">
      <c r="D8" s="4" t="s">
        <v>7</v>
      </c>
      <c r="E8" s="143">
        <v>37.9</v>
      </c>
      <c r="F8" s="5" t="s">
        <v>8</v>
      </c>
      <c r="G8" s="143">
        <v>37.9</v>
      </c>
      <c r="H8" s="5" t="s">
        <v>8</v>
      </c>
      <c r="I8" s="143">
        <v>200.6</v>
      </c>
      <c r="J8" s="5" t="s">
        <v>8</v>
      </c>
      <c r="K8" s="143">
        <v>93.9</v>
      </c>
      <c r="L8" s="5" t="s">
        <v>8</v>
      </c>
      <c r="M8" s="143">
        <f>G8+I8+K8</f>
        <v>332.4</v>
      </c>
      <c r="N8" s="5" t="s">
        <v>8</v>
      </c>
    </row>
    <row r="9" spans="1:23" ht="16.899999999999999" x14ac:dyDescent="0.25">
      <c r="D9" s="4" t="s">
        <v>9</v>
      </c>
      <c r="E9" s="144">
        <v>10018</v>
      </c>
      <c r="F9" s="5" t="s">
        <v>8</v>
      </c>
      <c r="G9" s="144">
        <v>10018</v>
      </c>
      <c r="H9" s="5" t="s">
        <v>8</v>
      </c>
      <c r="I9" s="144">
        <v>10018</v>
      </c>
      <c r="J9" s="5" t="s">
        <v>8</v>
      </c>
      <c r="K9" s="144">
        <v>10018</v>
      </c>
      <c r="L9" s="5" t="s">
        <v>8</v>
      </c>
      <c r="M9" s="144">
        <v>10018</v>
      </c>
      <c r="N9" s="5" t="s">
        <v>8</v>
      </c>
      <c r="O9" s="6"/>
    </row>
    <row r="10" spans="1:23" ht="14.45" thickBot="1" x14ac:dyDescent="0.3">
      <c r="D10" s="137"/>
      <c r="E10" s="138"/>
      <c r="F10" s="6"/>
      <c r="G10" s="6"/>
      <c r="I10" s="6"/>
      <c r="J10" s="59"/>
      <c r="K10" s="6"/>
      <c r="L10" s="59"/>
      <c r="O10" s="6"/>
    </row>
    <row r="11" spans="1:23" ht="15" customHeight="1" thickBot="1" x14ac:dyDescent="0.3">
      <c r="D11" s="137"/>
      <c r="E11" s="202" t="s">
        <v>10</v>
      </c>
      <c r="F11" s="203"/>
      <c r="G11" s="204" t="s">
        <v>78</v>
      </c>
      <c r="H11" s="205"/>
      <c r="I11" s="204" t="s">
        <v>80</v>
      </c>
      <c r="J11" s="225"/>
      <c r="K11" s="225"/>
      <c r="L11" s="225"/>
      <c r="M11" s="225"/>
      <c r="N11" s="205"/>
      <c r="O11" s="6"/>
    </row>
    <row r="12" spans="1:23" ht="17.25" x14ac:dyDescent="0.25">
      <c r="B12" s="7" t="s">
        <v>11</v>
      </c>
      <c r="C12" s="46"/>
      <c r="D12" s="46"/>
      <c r="E12" s="8" t="s">
        <v>12</v>
      </c>
      <c r="F12" s="42" t="s">
        <v>13</v>
      </c>
      <c r="G12" s="8" t="s">
        <v>12</v>
      </c>
      <c r="H12" s="42" t="s">
        <v>13</v>
      </c>
      <c r="I12" s="8" t="s">
        <v>12</v>
      </c>
      <c r="J12" s="164" t="s">
        <v>13</v>
      </c>
      <c r="K12" s="170" t="s">
        <v>12</v>
      </c>
      <c r="L12" s="164" t="s">
        <v>13</v>
      </c>
      <c r="M12" s="170" t="s">
        <v>12</v>
      </c>
      <c r="N12" s="42" t="s">
        <v>13</v>
      </c>
      <c r="O12" s="39" t="s">
        <v>14</v>
      </c>
      <c r="P12" s="9" t="s">
        <v>15</v>
      </c>
    </row>
    <row r="13" spans="1:23" ht="15" customHeight="1" x14ac:dyDescent="0.25">
      <c r="B13" s="45"/>
      <c r="C13" s="60" t="s">
        <v>16</v>
      </c>
      <c r="D13" s="61"/>
      <c r="E13" s="183">
        <f>F13/$E$8</f>
        <v>0.77474054529463487</v>
      </c>
      <c r="F13" s="184">
        <f>'Annuiteetgraafik BIL_garaaž'!F17</f>
        <v>29.362666666666662</v>
      </c>
      <c r="G13" s="183">
        <f>H13/$G$8</f>
        <v>1.7812559366754619</v>
      </c>
      <c r="H13" s="184">
        <f>'Annuiteetgraafik BIL_garaaž'!F18</f>
        <v>67.509600000000006</v>
      </c>
      <c r="I13" s="183">
        <f>J13/$I$8</f>
        <v>1.7924725822532404</v>
      </c>
      <c r="J13" s="185">
        <f>'Annuiteetgraafik BIL_I korrus'!F17</f>
        <v>359.57</v>
      </c>
      <c r="K13" s="186">
        <f>L13/$K$8</f>
        <v>1.9158679446219382</v>
      </c>
      <c r="L13" s="185">
        <f>'Annuiteetgraafik BIL_III korrus'!F17</f>
        <v>179.9</v>
      </c>
      <c r="M13" s="190">
        <f>N13/$M$8</f>
        <v>1.8260517448856801</v>
      </c>
      <c r="N13" s="159">
        <f>H13+J13+L13</f>
        <v>606.9796</v>
      </c>
      <c r="O13" s="220" t="s">
        <v>17</v>
      </c>
      <c r="P13" s="136"/>
      <c r="Q13" s="62"/>
      <c r="U13" s="3"/>
      <c r="V13" s="62"/>
      <c r="W13" s="63"/>
    </row>
    <row r="14" spans="1:23" ht="31.15" customHeight="1" x14ac:dyDescent="0.25">
      <c r="B14" s="45"/>
      <c r="C14" s="60" t="s">
        <v>18</v>
      </c>
      <c r="D14" s="61"/>
      <c r="E14" s="183" t="s">
        <v>19</v>
      </c>
      <c r="F14" s="187" t="s">
        <v>19</v>
      </c>
      <c r="G14" s="183" t="s">
        <v>19</v>
      </c>
      <c r="H14" s="187" t="s">
        <v>19</v>
      </c>
      <c r="I14" s="183">
        <f t="shared" ref="I14:I15" si="0">J14/$I$8</f>
        <v>6.022681954137588</v>
      </c>
      <c r="J14" s="185">
        <f>'Annuiteetgraafik PP (lisa 6.1)'!F15</f>
        <v>1208.1500000000001</v>
      </c>
      <c r="K14" s="186" t="s">
        <v>19</v>
      </c>
      <c r="L14" s="189" t="s">
        <v>19</v>
      </c>
      <c r="M14" s="190">
        <f t="shared" ref="M14:M20" si="1">N14/$M$8</f>
        <v>3.6346269554753317</v>
      </c>
      <c r="N14" s="159">
        <f>J14</f>
        <v>1208.1500000000001</v>
      </c>
      <c r="O14" s="221"/>
      <c r="P14" s="223" t="s">
        <v>83</v>
      </c>
      <c r="Q14" s="62"/>
      <c r="R14" s="135"/>
      <c r="U14" s="3"/>
      <c r="V14" s="62"/>
      <c r="W14" s="63"/>
    </row>
    <row r="15" spans="1:23" ht="31.15" customHeight="1" x14ac:dyDescent="0.25">
      <c r="B15" s="45"/>
      <c r="C15" s="60" t="s">
        <v>20</v>
      </c>
      <c r="D15" s="61"/>
      <c r="E15" s="183" t="s">
        <v>19</v>
      </c>
      <c r="F15" s="187" t="s">
        <v>19</v>
      </c>
      <c r="G15" s="183" t="s">
        <v>19</v>
      </c>
      <c r="H15" s="187" t="s">
        <v>19</v>
      </c>
      <c r="I15" s="183">
        <f t="shared" si="0"/>
        <v>2.2994017946161516</v>
      </c>
      <c r="J15" s="185">
        <f>'Annuiteetgraafik TS (lisa 6.1)'!F15</f>
        <v>461.26</v>
      </c>
      <c r="K15" s="186" t="s">
        <v>19</v>
      </c>
      <c r="L15" s="189" t="s">
        <v>19</v>
      </c>
      <c r="M15" s="190">
        <f t="shared" si="1"/>
        <v>1.3876654632972323</v>
      </c>
      <c r="N15" s="159">
        <f>J15</f>
        <v>461.26</v>
      </c>
      <c r="O15" s="221"/>
      <c r="P15" s="224"/>
      <c r="Q15" s="62"/>
      <c r="R15" s="135"/>
      <c r="U15" s="3"/>
      <c r="V15" s="62"/>
      <c r="W15" s="63"/>
    </row>
    <row r="16" spans="1:23" ht="15" customHeight="1" x14ac:dyDescent="0.25">
      <c r="B16" s="11">
        <v>400</v>
      </c>
      <c r="C16" s="226" t="s">
        <v>21</v>
      </c>
      <c r="D16" s="212"/>
      <c r="E16" s="183">
        <f>F16/$E$8</f>
        <v>0.77933333333333332</v>
      </c>
      <c r="F16" s="184">
        <f>G16*$E$8/30*14</f>
        <v>29.536733333333331</v>
      </c>
      <c r="G16" s="183">
        <v>1.67</v>
      </c>
      <c r="H16" s="184">
        <f>G16*G8</f>
        <v>63.292999999999992</v>
      </c>
      <c r="I16" s="183">
        <v>1.67</v>
      </c>
      <c r="J16" s="185">
        <f>I16*I8</f>
        <v>335.00199999999995</v>
      </c>
      <c r="K16" s="186">
        <v>1.67</v>
      </c>
      <c r="L16" s="185">
        <f>K16*K8</f>
        <v>156.81300000000002</v>
      </c>
      <c r="M16" s="190">
        <f>N16/$M$8</f>
        <v>1.67</v>
      </c>
      <c r="N16" s="159">
        <f>H16+J16+L16</f>
        <v>555.10799999999995</v>
      </c>
      <c r="O16" s="221"/>
      <c r="P16" s="136"/>
      <c r="S16" s="141"/>
      <c r="U16" s="3"/>
      <c r="V16" s="62"/>
      <c r="W16" s="63"/>
    </row>
    <row r="17" spans="2:23" ht="45" customHeight="1" x14ac:dyDescent="0.25">
      <c r="B17" s="11">
        <v>400</v>
      </c>
      <c r="C17" s="47" t="s">
        <v>22</v>
      </c>
      <c r="D17" s="48"/>
      <c r="E17" s="146" t="s">
        <v>19</v>
      </c>
      <c r="F17" s="188" t="s">
        <v>19</v>
      </c>
      <c r="G17" s="183" t="s">
        <v>19</v>
      </c>
      <c r="H17" s="187" t="s">
        <v>19</v>
      </c>
      <c r="I17" s="183">
        <f>J17/I8</f>
        <v>0.21978305563024128</v>
      </c>
      <c r="J17" s="189">
        <v>44.088480959426398</v>
      </c>
      <c r="K17" s="186" t="s">
        <v>19</v>
      </c>
      <c r="L17" s="189" t="s">
        <v>19</v>
      </c>
      <c r="M17" s="190">
        <f t="shared" si="1"/>
        <v>0.13263682599105417</v>
      </c>
      <c r="N17" s="159">
        <f>J17</f>
        <v>44.088480959426398</v>
      </c>
      <c r="O17" s="222"/>
      <c r="P17" s="150" t="s">
        <v>82</v>
      </c>
      <c r="S17" s="141"/>
      <c r="U17" s="3"/>
      <c r="V17" s="62"/>
      <c r="W17" s="63"/>
    </row>
    <row r="18" spans="2:23" ht="15" customHeight="1" x14ac:dyDescent="0.25">
      <c r="B18" s="11">
        <v>100</v>
      </c>
      <c r="C18" s="47" t="s">
        <v>23</v>
      </c>
      <c r="D18" s="48"/>
      <c r="E18" s="146">
        <f t="shared" ref="E18" si="2">F18/$E$8</f>
        <v>0.12133333333333333</v>
      </c>
      <c r="F18" s="43">
        <f>G18*$E$8/30*14</f>
        <v>4.5985333333333331</v>
      </c>
      <c r="G18" s="86">
        <v>0.26</v>
      </c>
      <c r="H18" s="43">
        <f>G18*$G$8</f>
        <v>9.8539999999999992</v>
      </c>
      <c r="I18" s="86">
        <f>G18</f>
        <v>0.26</v>
      </c>
      <c r="J18" s="165">
        <f>I18*$I$8</f>
        <v>52.155999999999999</v>
      </c>
      <c r="K18" s="171">
        <f>I18</f>
        <v>0.26</v>
      </c>
      <c r="L18" s="165">
        <f>K18*$K$8</f>
        <v>24.414000000000001</v>
      </c>
      <c r="M18" s="190">
        <f t="shared" si="1"/>
        <v>0.26000000000000006</v>
      </c>
      <c r="N18" s="159">
        <f>H18+J18+L18</f>
        <v>86.424000000000007</v>
      </c>
      <c r="O18" s="227" t="s">
        <v>84</v>
      </c>
      <c r="P18" s="215"/>
      <c r="Q18" s="62"/>
      <c r="U18" s="3"/>
      <c r="V18" s="62"/>
      <c r="W18" s="63"/>
    </row>
    <row r="19" spans="2:23" ht="15" customHeight="1" x14ac:dyDescent="0.25">
      <c r="B19" s="11">
        <v>200</v>
      </c>
      <c r="C19" s="10" t="s">
        <v>24</v>
      </c>
      <c r="D19" s="38"/>
      <c r="E19" s="146">
        <f>F19/$E$8</f>
        <v>0.27999999999999997</v>
      </c>
      <c r="F19" s="43">
        <f>G19*$E$8/30*14</f>
        <v>10.611999999999998</v>
      </c>
      <c r="G19" s="86">
        <v>0.6</v>
      </c>
      <c r="H19" s="43">
        <f t="shared" ref="H19" si="3">G19*$G$8</f>
        <v>22.74</v>
      </c>
      <c r="I19" s="86">
        <f>G19</f>
        <v>0.6</v>
      </c>
      <c r="J19" s="165">
        <f>I19*$I$8</f>
        <v>120.35999999999999</v>
      </c>
      <c r="K19" s="171">
        <f>I19</f>
        <v>0.6</v>
      </c>
      <c r="L19" s="165">
        <f t="shared" ref="L19" si="4">K19*$K$8</f>
        <v>56.34</v>
      </c>
      <c r="M19" s="190">
        <f t="shared" si="1"/>
        <v>0.60000000000000009</v>
      </c>
      <c r="N19" s="159">
        <f>H19+J19+L19</f>
        <v>199.44</v>
      </c>
      <c r="O19" s="228"/>
      <c r="P19" s="216"/>
      <c r="Q19" s="62"/>
      <c r="U19" s="3"/>
      <c r="V19" s="62"/>
      <c r="W19" s="63"/>
    </row>
    <row r="20" spans="2:23" ht="15" customHeight="1" x14ac:dyDescent="0.25">
      <c r="B20" s="11">
        <v>500</v>
      </c>
      <c r="C20" s="10" t="s">
        <v>25</v>
      </c>
      <c r="D20" s="38"/>
      <c r="E20" s="146">
        <f>F20/$E$8</f>
        <v>2.8000000000000004E-2</v>
      </c>
      <c r="F20" s="43">
        <f>G20*$E$8/30*14</f>
        <v>1.0612000000000001</v>
      </c>
      <c r="G20" s="86">
        <v>0.06</v>
      </c>
      <c r="H20" s="43">
        <f>G20*$G$8</f>
        <v>2.274</v>
      </c>
      <c r="I20" s="86">
        <f>G20</f>
        <v>0.06</v>
      </c>
      <c r="J20" s="165">
        <f>I20*$I$8</f>
        <v>12.036</v>
      </c>
      <c r="K20" s="171">
        <f>I20</f>
        <v>0.06</v>
      </c>
      <c r="L20" s="165">
        <f>K20*$K$8</f>
        <v>5.6340000000000003</v>
      </c>
      <c r="M20" s="190">
        <f t="shared" si="1"/>
        <v>6.0000000000000005E-2</v>
      </c>
      <c r="N20" s="159">
        <f>H20+J20+L20</f>
        <v>19.943999999999999</v>
      </c>
      <c r="O20" s="229"/>
      <c r="P20" s="217"/>
      <c r="Q20" s="62"/>
      <c r="U20" s="3"/>
      <c r="V20" s="62"/>
      <c r="W20" s="63"/>
    </row>
    <row r="21" spans="2:23" x14ac:dyDescent="0.25">
      <c r="B21" s="12"/>
      <c r="C21" s="13" t="s">
        <v>26</v>
      </c>
      <c r="D21" s="13"/>
      <c r="E21" s="14">
        <f t="shared" ref="E21:H21" si="5">SUM(E13:E20)</f>
        <v>1.9834072119613015</v>
      </c>
      <c r="F21" s="44">
        <f t="shared" si="5"/>
        <v>75.17113333333333</v>
      </c>
      <c r="G21" s="14">
        <f t="shared" si="5"/>
        <v>4.3712559366754613</v>
      </c>
      <c r="H21" s="44">
        <f t="shared" si="5"/>
        <v>165.67059999999998</v>
      </c>
      <c r="I21" s="14">
        <f t="shared" ref="I21:J21" si="6">SUM(I13:I20)</f>
        <v>12.924339386637222</v>
      </c>
      <c r="J21" s="155">
        <f t="shared" si="6"/>
        <v>2592.6224809594264</v>
      </c>
      <c r="K21" s="172">
        <f t="shared" ref="K21:L21" si="7">SUM(K13:K20)</f>
        <v>4.5058679446219374</v>
      </c>
      <c r="L21" s="155">
        <f t="shared" si="7"/>
        <v>423.101</v>
      </c>
      <c r="M21" s="172">
        <f>SUM(M13:M20)</f>
        <v>9.5709809896492981</v>
      </c>
      <c r="N21" s="44">
        <f>SUM(N13:N20)</f>
        <v>3181.3940809594269</v>
      </c>
      <c r="O21" s="40"/>
      <c r="P21" s="15"/>
      <c r="Q21" s="62"/>
      <c r="V21" s="62"/>
      <c r="W21" s="63"/>
    </row>
    <row r="22" spans="2:23" ht="13.9" x14ac:dyDescent="0.25">
      <c r="B22" s="16"/>
      <c r="C22" s="17"/>
      <c r="D22" s="17"/>
      <c r="E22" s="18"/>
      <c r="F22" s="50"/>
      <c r="G22" s="18"/>
      <c r="H22" s="50"/>
      <c r="I22" s="18"/>
      <c r="J22" s="166"/>
      <c r="K22" s="173"/>
      <c r="L22" s="166"/>
      <c r="M22" s="173"/>
      <c r="N22" s="50"/>
      <c r="O22" s="54"/>
      <c r="P22" s="19"/>
      <c r="Q22" s="62"/>
      <c r="V22" s="62"/>
      <c r="W22" s="63"/>
    </row>
    <row r="23" spans="2:23" ht="17.25" x14ac:dyDescent="0.25">
      <c r="B23" s="20" t="s">
        <v>27</v>
      </c>
      <c r="C23" s="13"/>
      <c r="D23" s="13"/>
      <c r="E23" s="21" t="s">
        <v>12</v>
      </c>
      <c r="F23" s="49" t="s">
        <v>13</v>
      </c>
      <c r="G23" s="21" t="s">
        <v>12</v>
      </c>
      <c r="H23" s="49" t="s">
        <v>13</v>
      </c>
      <c r="I23" s="21" t="s">
        <v>12</v>
      </c>
      <c r="J23" s="167" t="s">
        <v>13</v>
      </c>
      <c r="K23" s="174" t="s">
        <v>12</v>
      </c>
      <c r="L23" s="167" t="s">
        <v>13</v>
      </c>
      <c r="M23" s="174" t="s">
        <v>12</v>
      </c>
      <c r="N23" s="49" t="s">
        <v>13</v>
      </c>
      <c r="O23" s="51" t="s">
        <v>14</v>
      </c>
      <c r="P23" s="22" t="s">
        <v>15</v>
      </c>
      <c r="Q23" s="62"/>
      <c r="V23" s="62"/>
      <c r="W23" s="63"/>
    </row>
    <row r="24" spans="2:23" ht="15.75" customHeight="1" x14ac:dyDescent="0.25">
      <c r="B24" s="11">
        <v>300</v>
      </c>
      <c r="C24" s="212" t="s">
        <v>28</v>
      </c>
      <c r="D24" s="213"/>
      <c r="E24" s="89">
        <f>F24/E8</f>
        <v>0.13999999999999999</v>
      </c>
      <c r="F24" s="90">
        <f>$E$8*G24/30*14</f>
        <v>5.3059999999999992</v>
      </c>
      <c r="G24" s="89">
        <v>0.3</v>
      </c>
      <c r="H24" s="90">
        <f>G24*$G$8</f>
        <v>11.37</v>
      </c>
      <c r="I24" s="89">
        <v>1.25</v>
      </c>
      <c r="J24" s="168">
        <f>I24*$I$8</f>
        <v>250.75</v>
      </c>
      <c r="K24" s="175">
        <v>1.25</v>
      </c>
      <c r="L24" s="168">
        <f>K24*$K$8</f>
        <v>117.375</v>
      </c>
      <c r="M24" s="191">
        <f>N24/$M$8</f>
        <v>1.141681708784597</v>
      </c>
      <c r="N24" s="160">
        <f>H24+J24+L24</f>
        <v>379.495</v>
      </c>
      <c r="O24" s="149" t="s">
        <v>29</v>
      </c>
      <c r="P24" s="206" t="s">
        <v>30</v>
      </c>
      <c r="U24" s="3"/>
      <c r="V24" s="62"/>
      <c r="W24" s="63"/>
    </row>
    <row r="25" spans="2:23" ht="15" customHeight="1" x14ac:dyDescent="0.25">
      <c r="B25" s="11">
        <v>600</v>
      </c>
      <c r="C25" s="10" t="s">
        <v>31</v>
      </c>
      <c r="D25" s="38"/>
      <c r="E25" s="89"/>
      <c r="F25" s="90"/>
      <c r="G25" s="89"/>
      <c r="H25" s="90"/>
      <c r="I25" s="89"/>
      <c r="J25" s="168"/>
      <c r="K25" s="175"/>
      <c r="L25" s="168"/>
      <c r="M25" s="191"/>
      <c r="N25" s="160"/>
      <c r="O25" s="88"/>
      <c r="P25" s="207"/>
      <c r="Q25" s="62"/>
      <c r="U25" s="3"/>
      <c r="V25" s="62"/>
      <c r="W25" s="63"/>
    </row>
    <row r="26" spans="2:23" ht="15" customHeight="1" x14ac:dyDescent="0.25">
      <c r="B26" s="11"/>
      <c r="C26" s="10">
        <v>610</v>
      </c>
      <c r="D26" s="38" t="s">
        <v>32</v>
      </c>
      <c r="E26" s="89">
        <f>G26/2</f>
        <v>0.25</v>
      </c>
      <c r="F26" s="90">
        <f>E26*E8</f>
        <v>9.4749999999999996</v>
      </c>
      <c r="G26" s="89">
        <v>0.5</v>
      </c>
      <c r="H26" s="90">
        <f>G26*$G$8</f>
        <v>18.95</v>
      </c>
      <c r="I26" s="89">
        <f>G26</f>
        <v>0.5</v>
      </c>
      <c r="J26" s="168">
        <f>I26*$I$8</f>
        <v>100.3</v>
      </c>
      <c r="K26" s="175">
        <f>I26</f>
        <v>0.5</v>
      </c>
      <c r="L26" s="168">
        <f t="shared" ref="L26:L29" si="8">K26*$K$8</f>
        <v>46.95</v>
      </c>
      <c r="M26" s="191">
        <f>N26/$M$8</f>
        <v>0.5</v>
      </c>
      <c r="N26" s="160">
        <f>H26+J26+L26</f>
        <v>166.2</v>
      </c>
      <c r="O26" s="209" t="s">
        <v>33</v>
      </c>
      <c r="P26" s="207"/>
      <c r="Q26" s="62"/>
      <c r="U26" s="3"/>
      <c r="V26" s="62"/>
      <c r="W26" s="63"/>
    </row>
    <row r="27" spans="2:23" x14ac:dyDescent="0.25">
      <c r="B27" s="11"/>
      <c r="C27" s="10">
        <v>620</v>
      </c>
      <c r="D27" s="38" t="s">
        <v>34</v>
      </c>
      <c r="E27" s="89">
        <f t="shared" ref="E27:E29" si="9">F27/$E$8</f>
        <v>0.23333333333333331</v>
      </c>
      <c r="F27" s="90">
        <f t="shared" ref="F27:F29" si="10">$E$8*G27/30*14</f>
        <v>8.8433333333333319</v>
      </c>
      <c r="G27" s="89">
        <v>0.5</v>
      </c>
      <c r="H27" s="90">
        <f>G27*$G$8</f>
        <v>18.95</v>
      </c>
      <c r="I27" s="89">
        <f>G27</f>
        <v>0.5</v>
      </c>
      <c r="J27" s="168">
        <f>I27*$I$8</f>
        <v>100.3</v>
      </c>
      <c r="K27" s="175">
        <f>I27</f>
        <v>0.5</v>
      </c>
      <c r="L27" s="168">
        <f t="shared" si="8"/>
        <v>46.95</v>
      </c>
      <c r="M27" s="191">
        <f>N27/$M$8</f>
        <v>0.5</v>
      </c>
      <c r="N27" s="160">
        <f>H27+J27+L27</f>
        <v>166.2</v>
      </c>
      <c r="O27" s="210"/>
      <c r="P27" s="207"/>
      <c r="Q27" s="62"/>
      <c r="U27" s="3"/>
      <c r="V27" s="62"/>
      <c r="W27" s="63"/>
    </row>
    <row r="28" spans="2:23" x14ac:dyDescent="0.25">
      <c r="B28" s="11"/>
      <c r="C28" s="10">
        <v>630</v>
      </c>
      <c r="D28" s="38" t="s">
        <v>35</v>
      </c>
      <c r="E28" s="89">
        <v>0</v>
      </c>
      <c r="F28" s="90">
        <f t="shared" si="10"/>
        <v>0</v>
      </c>
      <c r="G28" s="89">
        <v>0</v>
      </c>
      <c r="H28" s="90">
        <f t="shared" ref="H28:H29" si="11">G28*$G$8</f>
        <v>0</v>
      </c>
      <c r="I28" s="89">
        <v>0.05</v>
      </c>
      <c r="J28" s="168">
        <f>I28*$I$8</f>
        <v>10.030000000000001</v>
      </c>
      <c r="K28" s="175">
        <v>0.05</v>
      </c>
      <c r="L28" s="168">
        <f t="shared" si="8"/>
        <v>4.6950000000000003</v>
      </c>
      <c r="M28" s="191">
        <f>N28/$M$8</f>
        <v>4.4299037304452477E-2</v>
      </c>
      <c r="N28" s="160">
        <f>H28+J28+L28</f>
        <v>14.725000000000001</v>
      </c>
      <c r="O28" s="211"/>
      <c r="P28" s="207"/>
      <c r="Q28" s="62"/>
      <c r="U28" s="3"/>
      <c r="V28" s="62"/>
      <c r="W28" s="63"/>
    </row>
    <row r="29" spans="2:23" ht="13.9" customHeight="1" x14ac:dyDescent="0.25">
      <c r="B29" s="11">
        <v>700</v>
      </c>
      <c r="C29" s="212" t="s">
        <v>36</v>
      </c>
      <c r="D29" s="213"/>
      <c r="E29" s="89">
        <f t="shared" si="9"/>
        <v>1.8666666666666668E-2</v>
      </c>
      <c r="F29" s="90">
        <f t="shared" si="10"/>
        <v>0.70746666666666669</v>
      </c>
      <c r="G29" s="89">
        <v>0.04</v>
      </c>
      <c r="H29" s="90">
        <f t="shared" si="11"/>
        <v>1.516</v>
      </c>
      <c r="I29" s="89">
        <f>G29</f>
        <v>0.04</v>
      </c>
      <c r="J29" s="168">
        <f>I29*$I$8</f>
        <v>8.0239999999999991</v>
      </c>
      <c r="K29" s="175">
        <f>I29</f>
        <v>0.04</v>
      </c>
      <c r="L29" s="168">
        <f t="shared" si="8"/>
        <v>3.7560000000000002</v>
      </c>
      <c r="M29" s="191">
        <f>N29/$M$8</f>
        <v>0.04</v>
      </c>
      <c r="N29" s="160">
        <f>H29+J29+L29</f>
        <v>13.295999999999999</v>
      </c>
      <c r="O29" s="149" t="s">
        <v>29</v>
      </c>
      <c r="P29" s="208"/>
      <c r="Q29" s="62"/>
      <c r="U29" s="3"/>
      <c r="V29" s="62"/>
      <c r="W29" s="63"/>
    </row>
    <row r="30" spans="2:23" ht="41.45" customHeight="1" x14ac:dyDescent="0.25">
      <c r="B30" s="11">
        <v>720</v>
      </c>
      <c r="C30" s="212" t="s">
        <v>37</v>
      </c>
      <c r="D30" s="213"/>
      <c r="E30" s="152">
        <v>0</v>
      </c>
      <c r="F30" s="153">
        <v>0</v>
      </c>
      <c r="G30" s="152">
        <v>0</v>
      </c>
      <c r="H30" s="153">
        <v>0</v>
      </c>
      <c r="I30" s="152">
        <f>J30/I8</f>
        <v>0.62313060817547361</v>
      </c>
      <c r="J30" s="169">
        <f>5*25</f>
        <v>125</v>
      </c>
      <c r="K30" s="176">
        <v>0</v>
      </c>
      <c r="L30" s="169">
        <v>0</v>
      </c>
      <c r="M30" s="192">
        <f>N30/$M$8</f>
        <v>0.37605294825511437</v>
      </c>
      <c r="N30" s="161">
        <f>J30</f>
        <v>125</v>
      </c>
      <c r="O30" s="149" t="s">
        <v>38</v>
      </c>
      <c r="P30" s="154" t="s">
        <v>39</v>
      </c>
      <c r="Q30" s="62"/>
      <c r="U30" s="3"/>
      <c r="V30" s="62"/>
      <c r="W30" s="63"/>
    </row>
    <row r="31" spans="2:23" ht="15.75" thickBot="1" x14ac:dyDescent="0.3">
      <c r="B31" s="23"/>
      <c r="C31" s="24" t="s">
        <v>40</v>
      </c>
      <c r="D31" s="24"/>
      <c r="E31" s="91">
        <f>SUM(E24:E30)</f>
        <v>0.64200000000000002</v>
      </c>
      <c r="F31" s="92">
        <f t="shared" ref="F31:N31" si="12">SUM(F24:F30)</f>
        <v>24.331799999999998</v>
      </c>
      <c r="G31" s="91">
        <f t="shared" si="12"/>
        <v>1.34</v>
      </c>
      <c r="H31" s="92">
        <f t="shared" si="12"/>
        <v>50.785999999999994</v>
      </c>
      <c r="I31" s="91">
        <f t="shared" ref="I31:K31" si="13">SUM(I24:I30)</f>
        <v>2.9631306081754736</v>
      </c>
      <c r="J31" s="156">
        <f>SUM(J24:J30)</f>
        <v>594.404</v>
      </c>
      <c r="K31" s="177">
        <f t="shared" si="13"/>
        <v>2.34</v>
      </c>
      <c r="L31" s="156">
        <f>SUM(L24:L30)</f>
        <v>219.72599999999997</v>
      </c>
      <c r="M31" s="177">
        <f t="shared" si="12"/>
        <v>2.602033694344164</v>
      </c>
      <c r="N31" s="92">
        <f t="shared" si="12"/>
        <v>864.91600000000005</v>
      </c>
      <c r="O31" s="41"/>
      <c r="P31" s="25"/>
      <c r="Q31" s="62"/>
      <c r="V31" s="62"/>
      <c r="W31" s="63"/>
    </row>
    <row r="32" spans="2:23" ht="17.25" customHeight="1" x14ac:dyDescent="0.25">
      <c r="B32" s="26"/>
      <c r="C32" s="6"/>
      <c r="D32" s="6"/>
      <c r="E32" s="27"/>
      <c r="F32" s="28"/>
      <c r="G32" s="27"/>
      <c r="H32" s="28"/>
      <c r="I32" s="27"/>
      <c r="J32" s="157"/>
      <c r="K32" s="178"/>
      <c r="L32" s="157"/>
      <c r="M32" s="193"/>
      <c r="N32" s="162"/>
      <c r="O32" s="29"/>
      <c r="Q32" s="62"/>
    </row>
    <row r="33" spans="2:16" x14ac:dyDescent="0.25">
      <c r="B33" s="219" t="s">
        <v>41</v>
      </c>
      <c r="C33" s="219"/>
      <c r="D33" s="219"/>
      <c r="E33" s="27">
        <f>E31+E21</f>
        <v>2.6254072119613014</v>
      </c>
      <c r="F33" s="28">
        <f>ROUND(F31+F21,2)</f>
        <v>99.5</v>
      </c>
      <c r="G33" s="27">
        <f>G31+G21</f>
        <v>5.7112559366754612</v>
      </c>
      <c r="H33" s="28">
        <f>ROUND(H31+H21,2)</f>
        <v>216.46</v>
      </c>
      <c r="I33" s="27">
        <f>I31+I21</f>
        <v>15.887469994812696</v>
      </c>
      <c r="J33" s="157">
        <f>ROUND(J31+J21,2)</f>
        <v>3187.03</v>
      </c>
      <c r="K33" s="178">
        <f>K31+K21</f>
        <v>6.8458679446219373</v>
      </c>
      <c r="L33" s="157">
        <f>ROUND(L31+L21,2)</f>
        <v>642.83000000000004</v>
      </c>
      <c r="M33" s="193">
        <f>M31+M21</f>
        <v>12.173014683993461</v>
      </c>
      <c r="N33" s="162">
        <f>ROUND(N31+N21,2)</f>
        <v>4046.31</v>
      </c>
      <c r="O33" s="29"/>
    </row>
    <row r="34" spans="2:16" x14ac:dyDescent="0.25">
      <c r="B34" s="26" t="s">
        <v>42</v>
      </c>
      <c r="C34" s="148"/>
      <c r="D34" s="30">
        <v>0.2</v>
      </c>
      <c r="E34" s="85">
        <f>E33*D34</f>
        <v>0.52508144239226029</v>
      </c>
      <c r="F34" s="28">
        <f>ROUND(F33*D34,2)</f>
        <v>19.899999999999999</v>
      </c>
      <c r="G34" s="85">
        <f>G33*D34</f>
        <v>1.1422511873350922</v>
      </c>
      <c r="H34" s="28">
        <f>ROUND(H33*D34,2)</f>
        <v>43.29</v>
      </c>
      <c r="I34" s="85">
        <f>I33*D34</f>
        <v>3.1774939989625395</v>
      </c>
      <c r="J34" s="157">
        <f>ROUND(J33*D34,2)</f>
        <v>637.41</v>
      </c>
      <c r="K34" s="179">
        <f>K33*D34</f>
        <v>1.3691735889243875</v>
      </c>
      <c r="L34" s="157">
        <f>ROUND(L33*D34,2)</f>
        <v>128.57</v>
      </c>
      <c r="M34" s="194">
        <f>M33*D34</f>
        <v>2.4346029367986923</v>
      </c>
      <c r="N34" s="162">
        <f>ROUND(N33*D34,2)</f>
        <v>809.26</v>
      </c>
    </row>
    <row r="35" spans="2:16" x14ac:dyDescent="0.25">
      <c r="B35" s="6" t="s">
        <v>43</v>
      </c>
      <c r="C35" s="6"/>
      <c r="D35" s="6"/>
      <c r="E35" s="27">
        <f t="shared" ref="E35:F35" si="14">E34+E33</f>
        <v>3.1504886543535617</v>
      </c>
      <c r="F35" s="28">
        <f t="shared" si="14"/>
        <v>119.4</v>
      </c>
      <c r="G35" s="27">
        <f t="shared" ref="G35:H35" si="15">G34+G33</f>
        <v>6.8535071240105534</v>
      </c>
      <c r="H35" s="28">
        <f t="shared" si="15"/>
        <v>259.75</v>
      </c>
      <c r="I35" s="27">
        <f t="shared" ref="I35:J35" si="16">I34+I33</f>
        <v>19.064963993775237</v>
      </c>
      <c r="J35" s="157">
        <f t="shared" si="16"/>
        <v>3824.44</v>
      </c>
      <c r="K35" s="178">
        <f t="shared" ref="K35:L35" si="17">K34+K33</f>
        <v>8.2150415335463247</v>
      </c>
      <c r="L35" s="157">
        <f t="shared" si="17"/>
        <v>771.40000000000009</v>
      </c>
      <c r="M35" s="193">
        <f t="shared" ref="M35" si="18">M34+M33</f>
        <v>14.607617620792153</v>
      </c>
      <c r="N35" s="162">
        <f>N34+N33</f>
        <v>4855.57</v>
      </c>
      <c r="O35" s="29"/>
    </row>
    <row r="36" spans="2:16" x14ac:dyDescent="0.25">
      <c r="B36" s="6" t="s">
        <v>44</v>
      </c>
      <c r="C36" s="6"/>
      <c r="D36" s="6"/>
      <c r="E36" s="31" t="s">
        <v>45</v>
      </c>
      <c r="F36" s="28">
        <f>F33</f>
        <v>99.5</v>
      </c>
      <c r="G36" s="31" t="s">
        <v>79</v>
      </c>
      <c r="H36" s="28">
        <f>H33*18</f>
        <v>3896.28</v>
      </c>
      <c r="I36" s="31" t="s">
        <v>81</v>
      </c>
      <c r="J36" s="157">
        <f>J33*11</f>
        <v>35057.33</v>
      </c>
      <c r="K36" s="180" t="s">
        <v>81</v>
      </c>
      <c r="L36" s="157">
        <f>L33*11</f>
        <v>7071.13</v>
      </c>
      <c r="M36" s="195" t="s">
        <v>81</v>
      </c>
      <c r="N36" s="162">
        <f>N33*12</f>
        <v>48555.72</v>
      </c>
      <c r="O36" s="32"/>
      <c r="P36" s="33"/>
    </row>
    <row r="37" spans="2:16" ht="15.75" thickBot="1" x14ac:dyDescent="0.3">
      <c r="B37" s="6" t="s">
        <v>46</v>
      </c>
      <c r="C37" s="6"/>
      <c r="D37" s="6"/>
      <c r="E37" s="34" t="s">
        <v>45</v>
      </c>
      <c r="F37" s="35">
        <f>F35</f>
        <v>119.4</v>
      </c>
      <c r="G37" s="34" t="s">
        <v>79</v>
      </c>
      <c r="H37" s="35">
        <f>H35*18</f>
        <v>4675.5</v>
      </c>
      <c r="I37" s="34" t="s">
        <v>81</v>
      </c>
      <c r="J37" s="158">
        <f>J35*11</f>
        <v>42068.840000000004</v>
      </c>
      <c r="K37" s="181" t="s">
        <v>81</v>
      </c>
      <c r="L37" s="158">
        <f>L35*11</f>
        <v>8485.4000000000015</v>
      </c>
      <c r="M37" s="196" t="s">
        <v>81</v>
      </c>
      <c r="N37" s="163">
        <f>N35*11</f>
        <v>53411.27</v>
      </c>
      <c r="O37" s="36"/>
      <c r="P37" s="37"/>
    </row>
    <row r="38" spans="2:16" ht="15.6" x14ac:dyDescent="0.3">
      <c r="B38" s="218"/>
      <c r="C38" s="218"/>
      <c r="D38" s="218"/>
      <c r="E38" s="218"/>
      <c r="F38" s="218"/>
      <c r="G38" s="151"/>
      <c r="H38" s="2"/>
    </row>
    <row r="39" spans="2:16" ht="43.15" customHeight="1" x14ac:dyDescent="0.25">
      <c r="B39" s="214" t="s">
        <v>47</v>
      </c>
      <c r="C39" s="214"/>
      <c r="D39" s="214"/>
      <c r="E39" s="214"/>
      <c r="F39" s="214"/>
      <c r="G39" s="214"/>
      <c r="H39" s="214"/>
      <c r="I39" s="214"/>
      <c r="J39" s="214"/>
      <c r="K39" s="214"/>
      <c r="L39" s="214"/>
      <c r="M39" s="214"/>
      <c r="N39" s="214"/>
      <c r="O39" s="214"/>
      <c r="P39" s="214"/>
    </row>
    <row r="40" spans="2:16" ht="15.75" x14ac:dyDescent="0.25">
      <c r="B40" s="87"/>
      <c r="C40" s="2"/>
      <c r="D40" s="2"/>
      <c r="E40" s="2"/>
      <c r="F40" s="2"/>
      <c r="G40" s="2"/>
      <c r="H40" s="2"/>
    </row>
    <row r="41" spans="2:16" ht="15.75" x14ac:dyDescent="0.25">
      <c r="B41" s="2"/>
      <c r="C41" s="2"/>
      <c r="D41" s="2"/>
      <c r="E41" s="2"/>
      <c r="F41" s="2"/>
      <c r="G41" s="2"/>
      <c r="H41" s="2"/>
    </row>
    <row r="42" spans="2:16" x14ac:dyDescent="0.25">
      <c r="B42" s="6" t="s">
        <v>48</v>
      </c>
      <c r="C42" s="6"/>
      <c r="D42" s="6"/>
      <c r="E42" s="6" t="s">
        <v>49</v>
      </c>
    </row>
    <row r="44" spans="2:16" x14ac:dyDescent="0.25">
      <c r="B44" s="53" t="s">
        <v>50</v>
      </c>
      <c r="C44" s="53"/>
      <c r="D44" s="53"/>
      <c r="E44" s="53" t="s">
        <v>50</v>
      </c>
      <c r="F44" s="53"/>
      <c r="G44" s="53"/>
    </row>
    <row r="45" spans="2:16" ht="15.75" x14ac:dyDescent="0.25">
      <c r="B45" s="2"/>
      <c r="C45" s="2"/>
      <c r="D45" s="2"/>
      <c r="E45" s="2"/>
      <c r="F45" s="2"/>
      <c r="G45" s="2"/>
      <c r="H45" s="2"/>
    </row>
  </sheetData>
  <mergeCells count="21">
    <mergeCell ref="P24:P29"/>
    <mergeCell ref="O26:O28"/>
    <mergeCell ref="C29:D29"/>
    <mergeCell ref="K7:L7"/>
    <mergeCell ref="B39:P39"/>
    <mergeCell ref="P18:P20"/>
    <mergeCell ref="B38:F38"/>
    <mergeCell ref="B33:D33"/>
    <mergeCell ref="O13:O17"/>
    <mergeCell ref="P14:P15"/>
    <mergeCell ref="I11:N11"/>
    <mergeCell ref="C30:D30"/>
    <mergeCell ref="C16:D16"/>
    <mergeCell ref="O18:O20"/>
    <mergeCell ref="C24:D24"/>
    <mergeCell ref="A3:P3"/>
    <mergeCell ref="I7:J7"/>
    <mergeCell ref="E7:H7"/>
    <mergeCell ref="M7:N7"/>
    <mergeCell ref="E11:F11"/>
    <mergeCell ref="G11:H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122E-8782-445C-85E5-38E90D037E14}">
  <dimension ref="A1:P136"/>
  <sheetViews>
    <sheetView topLeftCell="A100" zoomScaleNormal="100" workbookViewId="0">
      <selection activeCell="I107" sqref="I107"/>
    </sheetView>
  </sheetViews>
  <sheetFormatPr defaultColWidth="9.140625" defaultRowHeight="15" x14ac:dyDescent="0.25"/>
  <cols>
    <col min="1" max="1" width="9.140625" style="70" customWidth="1"/>
    <col min="2" max="2" width="7.85546875" style="70" customWidth="1"/>
    <col min="3" max="3" width="14.7109375" style="70" customWidth="1"/>
    <col min="4" max="4" width="14.28515625" style="70" customWidth="1"/>
    <col min="5" max="7" width="14.7109375" style="70" customWidth="1"/>
    <col min="8" max="10" width="9.140625" style="70"/>
    <col min="11" max="11" width="11" style="70" customWidth="1"/>
    <col min="12" max="16384" width="9.140625" style="70"/>
  </cols>
  <sheetData>
    <row r="1" spans="1:16" x14ac:dyDescent="0.25">
      <c r="A1" s="64"/>
      <c r="B1" s="64"/>
      <c r="C1" s="64"/>
      <c r="D1" s="64"/>
      <c r="E1" s="64"/>
      <c r="F1" s="64"/>
      <c r="G1" s="65"/>
    </row>
    <row r="2" spans="1:16" x14ac:dyDescent="0.25">
      <c r="A2" s="64"/>
      <c r="B2" s="64"/>
      <c r="C2" s="64"/>
      <c r="D2" s="64"/>
      <c r="E2" s="64"/>
      <c r="F2" s="66"/>
      <c r="G2" s="67"/>
    </row>
    <row r="3" spans="1:16" x14ac:dyDescent="0.25">
      <c r="A3" s="64"/>
      <c r="B3" s="64"/>
      <c r="C3" s="64"/>
      <c r="D3" s="64"/>
      <c r="E3" s="64"/>
      <c r="F3" s="66"/>
      <c r="G3" s="67"/>
      <c r="K3" s="80" t="s">
        <v>2</v>
      </c>
      <c r="L3" s="80" t="s">
        <v>51</v>
      </c>
      <c r="M3" s="81"/>
    </row>
    <row r="4" spans="1:16" ht="18.75" x14ac:dyDescent="0.3">
      <c r="A4" s="97"/>
      <c r="B4" s="98" t="s">
        <v>52</v>
      </c>
      <c r="C4" s="97"/>
      <c r="D4" s="97"/>
      <c r="E4" s="66"/>
      <c r="F4" s="99"/>
      <c r="G4" s="97"/>
      <c r="H4" s="100"/>
      <c r="I4" s="100"/>
      <c r="J4" s="100"/>
      <c r="K4" s="101" t="s">
        <v>53</v>
      </c>
      <c r="L4" s="102">
        <v>37.9</v>
      </c>
      <c r="M4" s="103">
        <f>L4/$L$9</f>
        <v>7.9940940729803841E-3</v>
      </c>
      <c r="N4" s="104"/>
      <c r="O4" s="83"/>
    </row>
    <row r="5" spans="1:16" x14ac:dyDescent="0.25">
      <c r="A5" s="97"/>
      <c r="B5" s="97"/>
      <c r="C5" s="97"/>
      <c r="D5" s="97"/>
      <c r="E5" s="97"/>
      <c r="F5" s="105"/>
      <c r="G5" s="97"/>
      <c r="H5" s="100"/>
      <c r="I5" s="100"/>
      <c r="J5" s="100"/>
      <c r="K5" s="101" t="s">
        <v>54</v>
      </c>
      <c r="L5" s="102"/>
      <c r="M5" s="103">
        <f>L5/$L$9</f>
        <v>0</v>
      </c>
      <c r="N5" s="106"/>
      <c r="O5" s="83"/>
    </row>
    <row r="6" spans="1:16" x14ac:dyDescent="0.25">
      <c r="A6" s="97"/>
      <c r="B6" s="107" t="s">
        <v>55</v>
      </c>
      <c r="C6" s="108"/>
      <c r="D6" s="109"/>
      <c r="E6" s="110">
        <v>44364</v>
      </c>
      <c r="F6" s="111"/>
      <c r="G6" s="97"/>
      <c r="H6" s="100"/>
      <c r="I6" s="100"/>
      <c r="J6" s="100"/>
      <c r="K6" s="101" t="s">
        <v>56</v>
      </c>
      <c r="L6" s="102"/>
      <c r="M6" s="103">
        <f>L6/$L$9</f>
        <v>0</v>
      </c>
      <c r="N6" s="112"/>
      <c r="O6" s="76"/>
    </row>
    <row r="7" spans="1:16" x14ac:dyDescent="0.25">
      <c r="A7" s="97"/>
      <c r="B7" s="113" t="s">
        <v>57</v>
      </c>
      <c r="C7" s="66"/>
      <c r="D7" s="100"/>
      <c r="E7" s="96">
        <v>90</v>
      </c>
      <c r="F7" s="114" t="s">
        <v>58</v>
      </c>
      <c r="G7" s="97"/>
      <c r="H7" s="100"/>
      <c r="I7" s="100"/>
      <c r="J7" s="100"/>
      <c r="K7" s="101" t="s">
        <v>59</v>
      </c>
      <c r="L7" s="102"/>
      <c r="M7" s="103">
        <f>L7/$L$9</f>
        <v>0</v>
      </c>
      <c r="N7" s="115"/>
      <c r="O7" s="78"/>
    </row>
    <row r="8" spans="1:16" x14ac:dyDescent="0.25">
      <c r="A8" s="97"/>
      <c r="B8" s="113" t="s">
        <v>60</v>
      </c>
      <c r="C8" s="66"/>
      <c r="D8" s="116">
        <f>E6-1</f>
        <v>44363</v>
      </c>
      <c r="E8" s="117">
        <f>954327.19-217.89*16</f>
        <v>950840.95</v>
      </c>
      <c r="F8" s="114" t="s">
        <v>61</v>
      </c>
      <c r="G8" s="97"/>
      <c r="H8" s="100"/>
      <c r="I8" s="100"/>
      <c r="J8" s="100"/>
      <c r="K8" s="101" t="s">
        <v>62</v>
      </c>
      <c r="L8" s="102"/>
      <c r="M8" s="103">
        <f>L8/$L$9</f>
        <v>0</v>
      </c>
      <c r="N8" s="115"/>
      <c r="O8" s="78"/>
    </row>
    <row r="9" spans="1:16" x14ac:dyDescent="0.25">
      <c r="A9" s="97"/>
      <c r="B9" s="113" t="s">
        <v>60</v>
      </c>
      <c r="C9" s="66"/>
      <c r="D9" s="116">
        <f>EDATE(D8,E7)+15</f>
        <v>47118</v>
      </c>
      <c r="E9" s="117">
        <v>353160.67000000051</v>
      </c>
      <c r="F9" s="114" t="s">
        <v>61</v>
      </c>
      <c r="G9" s="182"/>
      <c r="H9" s="100"/>
      <c r="I9" s="100"/>
      <c r="J9" s="100"/>
      <c r="K9" s="118" t="s">
        <v>63</v>
      </c>
      <c r="L9" s="119">
        <v>4741</v>
      </c>
      <c r="M9" s="118"/>
      <c r="N9" s="115"/>
      <c r="O9" s="78"/>
    </row>
    <row r="10" spans="1:16" x14ac:dyDescent="0.25">
      <c r="A10" s="97"/>
      <c r="B10" s="113" t="s">
        <v>64</v>
      </c>
      <c r="C10" s="66"/>
      <c r="D10" s="100"/>
      <c r="E10" s="120">
        <f>M4</f>
        <v>7.9940940729803841E-3</v>
      </c>
      <c r="F10" s="114"/>
      <c r="G10" s="97"/>
      <c r="H10" s="100"/>
      <c r="I10" s="100"/>
      <c r="J10" s="100"/>
      <c r="K10" s="100"/>
      <c r="L10" s="100"/>
      <c r="M10" s="121"/>
      <c r="N10" s="121"/>
      <c r="O10" s="79"/>
    </row>
    <row r="11" spans="1:16" x14ac:dyDescent="0.25">
      <c r="A11" s="97"/>
      <c r="B11" s="113" t="s">
        <v>65</v>
      </c>
      <c r="C11" s="66"/>
      <c r="D11" s="100"/>
      <c r="E11" s="122">
        <f>ROUND(E8*E10,2)</f>
        <v>7601.11</v>
      </c>
      <c r="F11" s="114" t="s">
        <v>61</v>
      </c>
      <c r="G11" s="97"/>
      <c r="H11" s="100"/>
      <c r="I11" s="100"/>
      <c r="J11" s="100"/>
      <c r="K11" s="100"/>
      <c r="L11" s="100"/>
      <c r="M11" s="121"/>
      <c r="N11" s="121"/>
      <c r="O11" s="79"/>
    </row>
    <row r="12" spans="1:16" x14ac:dyDescent="0.25">
      <c r="A12" s="97"/>
      <c r="B12" s="113" t="s">
        <v>66</v>
      </c>
      <c r="C12" s="66"/>
      <c r="D12" s="100"/>
      <c r="E12" s="122">
        <f>ROUND(E9*E10,2)</f>
        <v>2823.2</v>
      </c>
      <c r="F12" s="114" t="s">
        <v>61</v>
      </c>
      <c r="G12" s="97"/>
      <c r="H12" s="100"/>
      <c r="I12" s="100"/>
      <c r="J12" s="100"/>
      <c r="K12" s="123"/>
      <c r="L12" s="123"/>
      <c r="M12" s="115"/>
      <c r="N12" s="115"/>
      <c r="O12" s="78"/>
      <c r="P12" s="79"/>
    </row>
    <row r="13" spans="1:16" x14ac:dyDescent="0.25">
      <c r="A13" s="97"/>
      <c r="B13" s="124" t="s">
        <v>77</v>
      </c>
      <c r="C13" s="125"/>
      <c r="D13" s="126"/>
      <c r="E13" s="127">
        <v>3.3000000000000002E-2</v>
      </c>
      <c r="F13" s="128"/>
      <c r="G13" s="97"/>
      <c r="H13" s="100"/>
      <c r="I13" s="100"/>
      <c r="J13" s="100"/>
      <c r="K13" s="123"/>
      <c r="L13" s="123"/>
      <c r="M13" s="115"/>
      <c r="N13" s="115"/>
      <c r="O13" s="78"/>
      <c r="P13" s="79"/>
    </row>
    <row r="14" spans="1:16" x14ac:dyDescent="0.25">
      <c r="A14" s="97"/>
      <c r="B14" s="96"/>
      <c r="C14" s="66"/>
      <c r="D14" s="100"/>
      <c r="E14" s="129"/>
      <c r="F14" s="96"/>
      <c r="G14" s="97"/>
      <c r="H14" s="100"/>
      <c r="I14" s="100"/>
      <c r="J14" s="100"/>
      <c r="K14" s="123"/>
      <c r="L14" s="123"/>
      <c r="M14" s="115"/>
      <c r="N14" s="115"/>
      <c r="O14" s="78"/>
      <c r="P14" s="79"/>
    </row>
    <row r="15" spans="1:16" x14ac:dyDescent="0.25">
      <c r="A15" s="100"/>
      <c r="B15" s="100"/>
      <c r="C15" s="100"/>
      <c r="D15" s="100"/>
      <c r="E15" s="100"/>
      <c r="F15" s="100"/>
      <c r="G15" s="100"/>
      <c r="H15" s="100"/>
      <c r="I15" s="100"/>
      <c r="J15" s="100"/>
      <c r="K15" s="123"/>
      <c r="L15" s="123"/>
      <c r="M15" s="115"/>
      <c r="N15" s="115"/>
      <c r="O15" s="78"/>
      <c r="P15" s="79"/>
    </row>
    <row r="16" spans="1:16" ht="15.75" thickBot="1" x14ac:dyDescent="0.3">
      <c r="A16" s="130" t="s">
        <v>67</v>
      </c>
      <c r="B16" s="130" t="s">
        <v>68</v>
      </c>
      <c r="C16" s="130" t="s">
        <v>69</v>
      </c>
      <c r="D16" s="130" t="s">
        <v>70</v>
      </c>
      <c r="E16" s="130" t="s">
        <v>71</v>
      </c>
      <c r="F16" s="130" t="s">
        <v>72</v>
      </c>
      <c r="G16" s="130" t="s">
        <v>73</v>
      </c>
      <c r="H16" s="100"/>
      <c r="I16" s="100"/>
      <c r="J16" s="100"/>
      <c r="K16" s="123"/>
      <c r="L16" s="123"/>
      <c r="M16" s="115"/>
      <c r="N16" s="115"/>
      <c r="O16" s="78"/>
      <c r="P16" s="79"/>
    </row>
    <row r="17" spans="1:16" x14ac:dyDescent="0.25">
      <c r="A17" s="131">
        <f>E6</f>
        <v>44364</v>
      </c>
      <c r="B17" s="66">
        <v>1</v>
      </c>
      <c r="C17" s="105">
        <f>E11</f>
        <v>7601.11</v>
      </c>
      <c r="D17" s="132">
        <f>ROUND(IPMT($E$13/12,B17,$E$7,-$E$11,$E$12,0),2)*13/30</f>
        <v>9.0566666666666666</v>
      </c>
      <c r="E17" s="132">
        <f>ROUND(PPMT($E$13/12,B17,$E$7,-$E$11,$E$12,0),2)*13/30</f>
        <v>20.305999999999997</v>
      </c>
      <c r="F17" s="132">
        <f>D17+E17</f>
        <v>29.362666666666662</v>
      </c>
      <c r="G17" s="132">
        <f>C17-E17</f>
        <v>7580.8040000000001</v>
      </c>
      <c r="H17" s="100"/>
      <c r="I17" s="100"/>
      <c r="J17" s="100"/>
      <c r="K17" s="123"/>
      <c r="L17" s="123"/>
      <c r="M17" s="115"/>
      <c r="N17" s="115"/>
      <c r="O17" s="78"/>
      <c r="P17" s="79"/>
    </row>
    <row r="18" spans="1:16" x14ac:dyDescent="0.25">
      <c r="A18" s="131">
        <f>EDATE(A17,1)-16</f>
        <v>44378</v>
      </c>
      <c r="B18" s="66">
        <v>2</v>
      </c>
      <c r="C18" s="105">
        <f>G17</f>
        <v>7580.8040000000001</v>
      </c>
      <c r="D18" s="132">
        <f>ROUND(C18*$E$13/12,4)</f>
        <v>20.847200000000001</v>
      </c>
      <c r="E18" s="132">
        <f>ROUND(PPMT($E$13/12,B18-1,$E$7,-$C$18,$E$12,0),4)</f>
        <v>46.662399999999998</v>
      </c>
      <c r="F18" s="132">
        <f>D18+E18</f>
        <v>67.509600000000006</v>
      </c>
      <c r="G18" s="132">
        <f t="shared" ref="G18:G75" si="0">C18-E18</f>
        <v>7534.1415999999999</v>
      </c>
      <c r="H18" s="100"/>
      <c r="I18" s="100"/>
      <c r="J18" s="100"/>
      <c r="K18" s="123"/>
      <c r="L18" s="123"/>
      <c r="M18" s="115"/>
      <c r="N18" s="115"/>
      <c r="O18" s="78"/>
      <c r="P18" s="79"/>
    </row>
    <row r="19" spans="1:16" x14ac:dyDescent="0.25">
      <c r="A19" s="73">
        <f>EDATE(A18,1)</f>
        <v>44409</v>
      </c>
      <c r="B19" s="74">
        <v>3</v>
      </c>
      <c r="C19" s="69">
        <f>G18</f>
        <v>7534.1415999999999</v>
      </c>
      <c r="D19" s="132">
        <f t="shared" ref="D19:D82" si="1">ROUND(C19*$E$13/12,4)</f>
        <v>20.718900000000001</v>
      </c>
      <c r="E19" s="132">
        <f t="shared" ref="E19:E82" si="2">ROUND(PPMT($E$13/12,B19-1,$E$7,-$C$18,$E$12,0),4)</f>
        <v>46.790700000000001</v>
      </c>
      <c r="F19" s="132">
        <f t="shared" ref="F19:F82" si="3">D19+E19</f>
        <v>67.509600000000006</v>
      </c>
      <c r="G19" s="75">
        <f t="shared" si="0"/>
        <v>7487.3509000000004</v>
      </c>
      <c r="K19" s="77"/>
      <c r="L19" s="77"/>
      <c r="M19" s="78"/>
      <c r="N19" s="78"/>
      <c r="O19" s="78"/>
      <c r="P19" s="79"/>
    </row>
    <row r="20" spans="1:16" x14ac:dyDescent="0.25">
      <c r="A20" s="73">
        <f t="shared" ref="A20:A83" si="4">EDATE(A19,1)</f>
        <v>44440</v>
      </c>
      <c r="B20" s="74">
        <v>4</v>
      </c>
      <c r="C20" s="69">
        <f t="shared" ref="C20:C75" si="5">G19</f>
        <v>7487.3509000000004</v>
      </c>
      <c r="D20" s="132">
        <f t="shared" si="1"/>
        <v>20.590199999999999</v>
      </c>
      <c r="E20" s="132">
        <f t="shared" si="2"/>
        <v>46.919400000000003</v>
      </c>
      <c r="F20" s="132">
        <f t="shared" si="3"/>
        <v>67.509600000000006</v>
      </c>
      <c r="G20" s="75">
        <f t="shared" si="0"/>
        <v>7440.4315000000006</v>
      </c>
      <c r="K20" s="77"/>
      <c r="L20" s="77"/>
      <c r="M20" s="78"/>
      <c r="N20" s="78"/>
      <c r="O20" s="78"/>
      <c r="P20" s="79"/>
    </row>
    <row r="21" spans="1:16" x14ac:dyDescent="0.25">
      <c r="A21" s="73">
        <f t="shared" si="4"/>
        <v>44470</v>
      </c>
      <c r="B21" s="74">
        <v>5</v>
      </c>
      <c r="C21" s="69">
        <f t="shared" si="5"/>
        <v>7440.4315000000006</v>
      </c>
      <c r="D21" s="132">
        <f t="shared" si="1"/>
        <v>20.461200000000002</v>
      </c>
      <c r="E21" s="132">
        <f t="shared" si="2"/>
        <v>47.048400000000001</v>
      </c>
      <c r="F21" s="132">
        <f t="shared" si="3"/>
        <v>67.509600000000006</v>
      </c>
      <c r="G21" s="75">
        <f t="shared" si="0"/>
        <v>7393.3831000000009</v>
      </c>
      <c r="K21" s="77"/>
      <c r="L21" s="77"/>
      <c r="M21" s="78"/>
      <c r="N21" s="78"/>
      <c r="O21" s="78"/>
      <c r="P21" s="79"/>
    </row>
    <row r="22" spans="1:16" x14ac:dyDescent="0.25">
      <c r="A22" s="73">
        <f t="shared" si="4"/>
        <v>44501</v>
      </c>
      <c r="B22" s="74">
        <v>6</v>
      </c>
      <c r="C22" s="69">
        <f t="shared" si="5"/>
        <v>7393.3831000000009</v>
      </c>
      <c r="D22" s="132">
        <f t="shared" si="1"/>
        <v>20.331800000000001</v>
      </c>
      <c r="E22" s="132">
        <f t="shared" si="2"/>
        <v>47.177799999999998</v>
      </c>
      <c r="F22" s="132">
        <f t="shared" si="3"/>
        <v>67.509600000000006</v>
      </c>
      <c r="G22" s="75">
        <f t="shared" si="0"/>
        <v>7346.2053000000005</v>
      </c>
      <c r="K22" s="77"/>
      <c r="L22" s="77"/>
      <c r="M22" s="78"/>
      <c r="N22" s="78"/>
      <c r="O22" s="78"/>
      <c r="P22" s="79"/>
    </row>
    <row r="23" spans="1:16" x14ac:dyDescent="0.25">
      <c r="A23" s="73">
        <f t="shared" si="4"/>
        <v>44531</v>
      </c>
      <c r="B23" s="74">
        <v>7</v>
      </c>
      <c r="C23" s="69">
        <f t="shared" si="5"/>
        <v>7346.2053000000005</v>
      </c>
      <c r="D23" s="132">
        <f t="shared" si="1"/>
        <v>20.202100000000002</v>
      </c>
      <c r="E23" s="132">
        <f t="shared" si="2"/>
        <v>47.307600000000001</v>
      </c>
      <c r="F23" s="132">
        <f t="shared" si="3"/>
        <v>67.509700000000009</v>
      </c>
      <c r="G23" s="75">
        <f t="shared" si="0"/>
        <v>7298.8977000000004</v>
      </c>
      <c r="K23" s="77"/>
      <c r="L23" s="77"/>
      <c r="M23" s="78"/>
      <c r="N23" s="78"/>
      <c r="O23" s="78"/>
      <c r="P23" s="79"/>
    </row>
    <row r="24" spans="1:16" x14ac:dyDescent="0.25">
      <c r="A24" s="73">
        <f>EDATE(A23,1)</f>
        <v>44562</v>
      </c>
      <c r="B24" s="74">
        <v>8</v>
      </c>
      <c r="C24" s="69">
        <f t="shared" si="5"/>
        <v>7298.8977000000004</v>
      </c>
      <c r="D24" s="132">
        <f t="shared" si="1"/>
        <v>20.071999999999999</v>
      </c>
      <c r="E24" s="132">
        <f t="shared" si="2"/>
        <v>47.4377</v>
      </c>
      <c r="F24" s="132">
        <f t="shared" si="3"/>
        <v>67.509699999999995</v>
      </c>
      <c r="G24" s="75">
        <f t="shared" si="0"/>
        <v>7251.46</v>
      </c>
      <c r="K24" s="77"/>
      <c r="L24" s="77"/>
      <c r="M24" s="78"/>
      <c r="N24" s="78"/>
      <c r="O24" s="78"/>
      <c r="P24" s="79"/>
    </row>
    <row r="25" spans="1:16" x14ac:dyDescent="0.25">
      <c r="A25" s="73">
        <f t="shared" si="4"/>
        <v>44593</v>
      </c>
      <c r="B25" s="74">
        <v>9</v>
      </c>
      <c r="C25" s="69">
        <f t="shared" si="5"/>
        <v>7251.46</v>
      </c>
      <c r="D25" s="132">
        <f t="shared" si="1"/>
        <v>19.941500000000001</v>
      </c>
      <c r="E25" s="132">
        <f t="shared" si="2"/>
        <v>47.568100000000001</v>
      </c>
      <c r="F25" s="132">
        <f t="shared" si="3"/>
        <v>67.509600000000006</v>
      </c>
      <c r="G25" s="75">
        <f t="shared" si="0"/>
        <v>7203.8918999999996</v>
      </c>
      <c r="K25" s="77"/>
      <c r="L25" s="77"/>
      <c r="M25" s="78"/>
      <c r="N25" s="78"/>
      <c r="O25" s="78"/>
      <c r="P25" s="79"/>
    </row>
    <row r="26" spans="1:16" x14ac:dyDescent="0.25">
      <c r="A26" s="73">
        <f t="shared" si="4"/>
        <v>44621</v>
      </c>
      <c r="B26" s="74">
        <v>10</v>
      </c>
      <c r="C26" s="69">
        <f t="shared" si="5"/>
        <v>7203.8918999999996</v>
      </c>
      <c r="D26" s="132">
        <f t="shared" si="1"/>
        <v>19.810700000000001</v>
      </c>
      <c r="E26" s="132">
        <f t="shared" si="2"/>
        <v>47.698900000000002</v>
      </c>
      <c r="F26" s="132">
        <f t="shared" si="3"/>
        <v>67.509600000000006</v>
      </c>
      <c r="G26" s="75">
        <f t="shared" si="0"/>
        <v>7156.1929999999993</v>
      </c>
      <c r="K26" s="77"/>
      <c r="L26" s="77"/>
      <c r="M26" s="78"/>
      <c r="N26" s="78"/>
      <c r="O26" s="78"/>
      <c r="P26" s="79"/>
    </row>
    <row r="27" spans="1:16" x14ac:dyDescent="0.25">
      <c r="A27" s="73">
        <f t="shared" si="4"/>
        <v>44652</v>
      </c>
      <c r="B27" s="74">
        <v>11</v>
      </c>
      <c r="C27" s="69">
        <f t="shared" si="5"/>
        <v>7156.1929999999993</v>
      </c>
      <c r="D27" s="132">
        <f t="shared" si="1"/>
        <v>19.679500000000001</v>
      </c>
      <c r="E27" s="132">
        <f t="shared" si="2"/>
        <v>47.830100000000002</v>
      </c>
      <c r="F27" s="132">
        <f t="shared" si="3"/>
        <v>67.509600000000006</v>
      </c>
      <c r="G27" s="75">
        <f t="shared" si="0"/>
        <v>7108.3628999999992</v>
      </c>
    </row>
    <row r="28" spans="1:16" x14ac:dyDescent="0.25">
      <c r="A28" s="73">
        <f t="shared" si="4"/>
        <v>44682</v>
      </c>
      <c r="B28" s="74">
        <v>12</v>
      </c>
      <c r="C28" s="69">
        <f t="shared" si="5"/>
        <v>7108.3628999999992</v>
      </c>
      <c r="D28" s="132">
        <f t="shared" si="1"/>
        <v>19.547999999999998</v>
      </c>
      <c r="E28" s="132">
        <f t="shared" si="2"/>
        <v>47.961599999999997</v>
      </c>
      <c r="F28" s="132">
        <f t="shared" si="3"/>
        <v>67.509599999999992</v>
      </c>
      <c r="G28" s="75">
        <f t="shared" si="0"/>
        <v>7060.4012999999995</v>
      </c>
    </row>
    <row r="29" spans="1:16" x14ac:dyDescent="0.25">
      <c r="A29" s="73">
        <f t="shared" si="4"/>
        <v>44713</v>
      </c>
      <c r="B29" s="74">
        <v>13</v>
      </c>
      <c r="C29" s="69">
        <f t="shared" si="5"/>
        <v>7060.4012999999995</v>
      </c>
      <c r="D29" s="132">
        <f t="shared" si="1"/>
        <v>19.4161</v>
      </c>
      <c r="E29" s="132">
        <f t="shared" si="2"/>
        <v>48.093499999999999</v>
      </c>
      <c r="F29" s="132">
        <f t="shared" si="3"/>
        <v>67.509600000000006</v>
      </c>
      <c r="G29" s="75">
        <f t="shared" si="0"/>
        <v>7012.3077999999996</v>
      </c>
    </row>
    <row r="30" spans="1:16" x14ac:dyDescent="0.25">
      <c r="A30" s="73">
        <f t="shared" si="4"/>
        <v>44743</v>
      </c>
      <c r="B30" s="74">
        <v>14</v>
      </c>
      <c r="C30" s="69">
        <f t="shared" si="5"/>
        <v>7012.3077999999996</v>
      </c>
      <c r="D30" s="132">
        <f t="shared" si="1"/>
        <v>19.283799999999999</v>
      </c>
      <c r="E30" s="132">
        <f t="shared" si="2"/>
        <v>48.2258</v>
      </c>
      <c r="F30" s="132">
        <f t="shared" si="3"/>
        <v>67.509600000000006</v>
      </c>
      <c r="G30" s="75">
        <f t="shared" si="0"/>
        <v>6964.0819999999994</v>
      </c>
    </row>
    <row r="31" spans="1:16" x14ac:dyDescent="0.25">
      <c r="A31" s="73">
        <f t="shared" si="4"/>
        <v>44774</v>
      </c>
      <c r="B31" s="74">
        <v>15</v>
      </c>
      <c r="C31" s="69">
        <f t="shared" si="5"/>
        <v>6964.0819999999994</v>
      </c>
      <c r="D31" s="132">
        <f t="shared" si="1"/>
        <v>19.151199999999999</v>
      </c>
      <c r="E31" s="132">
        <f t="shared" si="2"/>
        <v>48.358400000000003</v>
      </c>
      <c r="F31" s="132">
        <f t="shared" si="3"/>
        <v>67.509600000000006</v>
      </c>
      <c r="G31" s="75">
        <f t="shared" si="0"/>
        <v>6915.7235999999994</v>
      </c>
    </row>
    <row r="32" spans="1:16" x14ac:dyDescent="0.25">
      <c r="A32" s="73">
        <f t="shared" si="4"/>
        <v>44805</v>
      </c>
      <c r="B32" s="74">
        <v>16</v>
      </c>
      <c r="C32" s="69">
        <f t="shared" si="5"/>
        <v>6915.7235999999994</v>
      </c>
      <c r="D32" s="132">
        <f t="shared" si="1"/>
        <v>19.0182</v>
      </c>
      <c r="E32" s="132">
        <f t="shared" si="2"/>
        <v>48.491399999999999</v>
      </c>
      <c r="F32" s="132">
        <f t="shared" si="3"/>
        <v>67.509600000000006</v>
      </c>
      <c r="G32" s="75">
        <f t="shared" si="0"/>
        <v>6867.2321999999995</v>
      </c>
    </row>
    <row r="33" spans="1:7" x14ac:dyDescent="0.25">
      <c r="A33" s="73">
        <f t="shared" si="4"/>
        <v>44835</v>
      </c>
      <c r="B33" s="74">
        <v>17</v>
      </c>
      <c r="C33" s="69">
        <f t="shared" si="5"/>
        <v>6867.2321999999995</v>
      </c>
      <c r="D33" s="132">
        <f t="shared" si="1"/>
        <v>18.884899999999998</v>
      </c>
      <c r="E33" s="132">
        <f t="shared" si="2"/>
        <v>48.624699999999997</v>
      </c>
      <c r="F33" s="132">
        <f t="shared" si="3"/>
        <v>67.509599999999992</v>
      </c>
      <c r="G33" s="75">
        <f t="shared" si="0"/>
        <v>6818.6074999999992</v>
      </c>
    </row>
    <row r="34" spans="1:7" x14ac:dyDescent="0.25">
      <c r="A34" s="73">
        <f t="shared" si="4"/>
        <v>44866</v>
      </c>
      <c r="B34" s="74">
        <v>18</v>
      </c>
      <c r="C34" s="69">
        <f t="shared" si="5"/>
        <v>6818.6074999999992</v>
      </c>
      <c r="D34" s="132">
        <f t="shared" si="1"/>
        <v>18.751200000000001</v>
      </c>
      <c r="E34" s="132">
        <f t="shared" si="2"/>
        <v>48.758499999999998</v>
      </c>
      <c r="F34" s="132">
        <f t="shared" si="3"/>
        <v>67.509699999999995</v>
      </c>
      <c r="G34" s="75">
        <f t="shared" si="0"/>
        <v>6769.8489999999993</v>
      </c>
    </row>
    <row r="35" spans="1:7" x14ac:dyDescent="0.25">
      <c r="A35" s="73">
        <f t="shared" si="4"/>
        <v>44896</v>
      </c>
      <c r="B35" s="74">
        <v>19</v>
      </c>
      <c r="C35" s="69">
        <f t="shared" si="5"/>
        <v>6769.8489999999993</v>
      </c>
      <c r="D35" s="132">
        <f t="shared" si="1"/>
        <v>18.617100000000001</v>
      </c>
      <c r="E35" s="132">
        <f t="shared" si="2"/>
        <v>48.892499999999998</v>
      </c>
      <c r="F35" s="132">
        <f t="shared" si="3"/>
        <v>67.509600000000006</v>
      </c>
      <c r="G35" s="75">
        <f t="shared" si="0"/>
        <v>6720.9564999999993</v>
      </c>
    </row>
    <row r="36" spans="1:7" x14ac:dyDescent="0.25">
      <c r="A36" s="73">
        <f t="shared" si="4"/>
        <v>44927</v>
      </c>
      <c r="B36" s="74">
        <v>20</v>
      </c>
      <c r="C36" s="69">
        <f t="shared" si="5"/>
        <v>6720.9564999999993</v>
      </c>
      <c r="D36" s="132">
        <f t="shared" si="1"/>
        <v>18.482600000000001</v>
      </c>
      <c r="E36" s="132">
        <f t="shared" si="2"/>
        <v>49.027000000000001</v>
      </c>
      <c r="F36" s="132">
        <f t="shared" si="3"/>
        <v>67.509600000000006</v>
      </c>
      <c r="G36" s="75">
        <f t="shared" si="0"/>
        <v>6671.9294999999993</v>
      </c>
    </row>
    <row r="37" spans="1:7" x14ac:dyDescent="0.25">
      <c r="A37" s="73">
        <f t="shared" si="4"/>
        <v>44958</v>
      </c>
      <c r="B37" s="74">
        <v>21</v>
      </c>
      <c r="C37" s="69">
        <f t="shared" si="5"/>
        <v>6671.9294999999993</v>
      </c>
      <c r="D37" s="132">
        <f t="shared" si="1"/>
        <v>18.347799999999999</v>
      </c>
      <c r="E37" s="132">
        <f t="shared" si="2"/>
        <v>49.161799999999999</v>
      </c>
      <c r="F37" s="132">
        <f t="shared" si="3"/>
        <v>67.509600000000006</v>
      </c>
      <c r="G37" s="75">
        <f t="shared" si="0"/>
        <v>6622.7676999999994</v>
      </c>
    </row>
    <row r="38" spans="1:7" x14ac:dyDescent="0.25">
      <c r="A38" s="73">
        <f t="shared" si="4"/>
        <v>44986</v>
      </c>
      <c r="B38" s="74">
        <v>22</v>
      </c>
      <c r="C38" s="69">
        <f t="shared" si="5"/>
        <v>6622.7676999999994</v>
      </c>
      <c r="D38" s="132">
        <f t="shared" si="1"/>
        <v>18.212599999999998</v>
      </c>
      <c r="E38" s="132">
        <f t="shared" si="2"/>
        <v>49.296999999999997</v>
      </c>
      <c r="F38" s="132">
        <f t="shared" si="3"/>
        <v>67.509599999999992</v>
      </c>
      <c r="G38" s="75">
        <f t="shared" si="0"/>
        <v>6573.4706999999999</v>
      </c>
    </row>
    <row r="39" spans="1:7" x14ac:dyDescent="0.25">
      <c r="A39" s="73">
        <f t="shared" si="4"/>
        <v>45017</v>
      </c>
      <c r="B39" s="74">
        <v>23</v>
      </c>
      <c r="C39" s="69">
        <f t="shared" si="5"/>
        <v>6573.4706999999999</v>
      </c>
      <c r="D39" s="132">
        <f t="shared" si="1"/>
        <v>18.077000000000002</v>
      </c>
      <c r="E39" s="132">
        <f t="shared" si="2"/>
        <v>49.432600000000001</v>
      </c>
      <c r="F39" s="132">
        <f t="shared" si="3"/>
        <v>67.509600000000006</v>
      </c>
      <c r="G39" s="75">
        <f t="shared" si="0"/>
        <v>6524.0380999999998</v>
      </c>
    </row>
    <row r="40" spans="1:7" x14ac:dyDescent="0.25">
      <c r="A40" s="73">
        <f t="shared" si="4"/>
        <v>45047</v>
      </c>
      <c r="B40" s="74">
        <v>24</v>
      </c>
      <c r="C40" s="69">
        <f t="shared" si="5"/>
        <v>6524.0380999999998</v>
      </c>
      <c r="D40" s="132">
        <f t="shared" si="1"/>
        <v>17.941099999999999</v>
      </c>
      <c r="E40" s="132">
        <f t="shared" si="2"/>
        <v>49.5685</v>
      </c>
      <c r="F40" s="132">
        <f t="shared" si="3"/>
        <v>67.509600000000006</v>
      </c>
      <c r="G40" s="75">
        <f t="shared" si="0"/>
        <v>6474.4695999999994</v>
      </c>
    </row>
    <row r="41" spans="1:7" x14ac:dyDescent="0.25">
      <c r="A41" s="73">
        <f t="shared" si="4"/>
        <v>45078</v>
      </c>
      <c r="B41" s="74">
        <v>25</v>
      </c>
      <c r="C41" s="69">
        <f t="shared" si="5"/>
        <v>6474.4695999999994</v>
      </c>
      <c r="D41" s="132">
        <f t="shared" si="1"/>
        <v>17.8048</v>
      </c>
      <c r="E41" s="132">
        <f t="shared" si="2"/>
        <v>49.704799999999999</v>
      </c>
      <c r="F41" s="132">
        <f t="shared" si="3"/>
        <v>67.509600000000006</v>
      </c>
      <c r="G41" s="75">
        <f t="shared" si="0"/>
        <v>6424.764799999999</v>
      </c>
    </row>
    <row r="42" spans="1:7" x14ac:dyDescent="0.25">
      <c r="A42" s="73">
        <f t="shared" si="4"/>
        <v>45108</v>
      </c>
      <c r="B42" s="74">
        <v>26</v>
      </c>
      <c r="C42" s="69">
        <f t="shared" si="5"/>
        <v>6424.764799999999</v>
      </c>
      <c r="D42" s="132">
        <f t="shared" si="1"/>
        <v>17.668099999999999</v>
      </c>
      <c r="E42" s="132">
        <f t="shared" si="2"/>
        <v>49.841500000000003</v>
      </c>
      <c r="F42" s="132">
        <f t="shared" si="3"/>
        <v>67.509600000000006</v>
      </c>
      <c r="G42" s="75">
        <f t="shared" si="0"/>
        <v>6374.9232999999986</v>
      </c>
    </row>
    <row r="43" spans="1:7" x14ac:dyDescent="0.25">
      <c r="A43" s="73">
        <f t="shared" si="4"/>
        <v>45139</v>
      </c>
      <c r="B43" s="74">
        <v>27</v>
      </c>
      <c r="C43" s="69">
        <f t="shared" si="5"/>
        <v>6374.9232999999986</v>
      </c>
      <c r="D43" s="132">
        <f t="shared" si="1"/>
        <v>17.530999999999999</v>
      </c>
      <c r="E43" s="132">
        <f t="shared" si="2"/>
        <v>49.9786</v>
      </c>
      <c r="F43" s="132">
        <f t="shared" si="3"/>
        <v>67.509600000000006</v>
      </c>
      <c r="G43" s="75">
        <f t="shared" si="0"/>
        <v>6324.9446999999982</v>
      </c>
    </row>
    <row r="44" spans="1:7" x14ac:dyDescent="0.25">
      <c r="A44" s="73">
        <f t="shared" si="4"/>
        <v>45170</v>
      </c>
      <c r="B44" s="74">
        <v>28</v>
      </c>
      <c r="C44" s="69">
        <f t="shared" si="5"/>
        <v>6324.9446999999982</v>
      </c>
      <c r="D44" s="132">
        <f t="shared" si="1"/>
        <v>17.393599999999999</v>
      </c>
      <c r="E44" s="132">
        <f t="shared" si="2"/>
        <v>50.116</v>
      </c>
      <c r="F44" s="132">
        <f t="shared" si="3"/>
        <v>67.509600000000006</v>
      </c>
      <c r="G44" s="75">
        <f t="shared" si="0"/>
        <v>6274.8286999999982</v>
      </c>
    </row>
    <row r="45" spans="1:7" x14ac:dyDescent="0.25">
      <c r="A45" s="73">
        <f t="shared" si="4"/>
        <v>45200</v>
      </c>
      <c r="B45" s="74">
        <v>29</v>
      </c>
      <c r="C45" s="69">
        <f t="shared" si="5"/>
        <v>6274.8286999999982</v>
      </c>
      <c r="D45" s="132">
        <f t="shared" si="1"/>
        <v>17.255800000000001</v>
      </c>
      <c r="E45" s="132">
        <f t="shared" si="2"/>
        <v>50.253799999999998</v>
      </c>
      <c r="F45" s="132">
        <f t="shared" si="3"/>
        <v>67.509600000000006</v>
      </c>
      <c r="G45" s="75">
        <f t="shared" si="0"/>
        <v>6224.5748999999978</v>
      </c>
    </row>
    <row r="46" spans="1:7" x14ac:dyDescent="0.25">
      <c r="A46" s="73">
        <f t="shared" si="4"/>
        <v>45231</v>
      </c>
      <c r="B46" s="74">
        <v>30</v>
      </c>
      <c r="C46" s="69">
        <f t="shared" si="5"/>
        <v>6224.5748999999978</v>
      </c>
      <c r="D46" s="132">
        <f t="shared" si="1"/>
        <v>17.117599999999999</v>
      </c>
      <c r="E46" s="132">
        <f t="shared" si="2"/>
        <v>50.392000000000003</v>
      </c>
      <c r="F46" s="132">
        <f t="shared" si="3"/>
        <v>67.509600000000006</v>
      </c>
      <c r="G46" s="75">
        <f t="shared" si="0"/>
        <v>6174.182899999998</v>
      </c>
    </row>
    <row r="47" spans="1:7" x14ac:dyDescent="0.25">
      <c r="A47" s="73">
        <f t="shared" si="4"/>
        <v>45261</v>
      </c>
      <c r="B47" s="74">
        <v>31</v>
      </c>
      <c r="C47" s="69">
        <f t="shared" si="5"/>
        <v>6174.182899999998</v>
      </c>
      <c r="D47" s="132">
        <f t="shared" si="1"/>
        <v>16.978999999999999</v>
      </c>
      <c r="E47" s="132">
        <f t="shared" si="2"/>
        <v>50.5306</v>
      </c>
      <c r="F47" s="132">
        <f t="shared" si="3"/>
        <v>67.509600000000006</v>
      </c>
      <c r="G47" s="75">
        <f t="shared" si="0"/>
        <v>6123.6522999999979</v>
      </c>
    </row>
    <row r="48" spans="1:7" x14ac:dyDescent="0.25">
      <c r="A48" s="73">
        <f t="shared" si="4"/>
        <v>45292</v>
      </c>
      <c r="B48" s="74">
        <v>32</v>
      </c>
      <c r="C48" s="69">
        <f t="shared" si="5"/>
        <v>6123.6522999999979</v>
      </c>
      <c r="D48" s="132">
        <f t="shared" si="1"/>
        <v>16.84</v>
      </c>
      <c r="E48" s="132">
        <f t="shared" si="2"/>
        <v>50.669600000000003</v>
      </c>
      <c r="F48" s="132">
        <f t="shared" si="3"/>
        <v>67.509600000000006</v>
      </c>
      <c r="G48" s="75">
        <f t="shared" si="0"/>
        <v>6072.9826999999977</v>
      </c>
    </row>
    <row r="49" spans="1:7" x14ac:dyDescent="0.25">
      <c r="A49" s="73">
        <f t="shared" si="4"/>
        <v>45323</v>
      </c>
      <c r="B49" s="74">
        <v>33</v>
      </c>
      <c r="C49" s="69">
        <f t="shared" si="5"/>
        <v>6072.9826999999977</v>
      </c>
      <c r="D49" s="132">
        <f t="shared" si="1"/>
        <v>16.700700000000001</v>
      </c>
      <c r="E49" s="132">
        <f t="shared" si="2"/>
        <v>50.808900000000001</v>
      </c>
      <c r="F49" s="132">
        <f t="shared" si="3"/>
        <v>67.509600000000006</v>
      </c>
      <c r="G49" s="75">
        <f t="shared" si="0"/>
        <v>6022.1737999999978</v>
      </c>
    </row>
    <row r="50" spans="1:7" x14ac:dyDescent="0.25">
      <c r="A50" s="73">
        <f t="shared" si="4"/>
        <v>45352</v>
      </c>
      <c r="B50" s="74">
        <v>34</v>
      </c>
      <c r="C50" s="69">
        <f t="shared" si="5"/>
        <v>6022.1737999999978</v>
      </c>
      <c r="D50" s="132">
        <f t="shared" si="1"/>
        <v>16.561</v>
      </c>
      <c r="E50" s="132">
        <f t="shared" si="2"/>
        <v>50.948599999999999</v>
      </c>
      <c r="F50" s="132">
        <f t="shared" si="3"/>
        <v>67.509600000000006</v>
      </c>
      <c r="G50" s="75">
        <f t="shared" si="0"/>
        <v>5971.225199999998</v>
      </c>
    </row>
    <row r="51" spans="1:7" x14ac:dyDescent="0.25">
      <c r="A51" s="73">
        <f t="shared" si="4"/>
        <v>45383</v>
      </c>
      <c r="B51" s="74">
        <v>35</v>
      </c>
      <c r="C51" s="69">
        <f t="shared" si="5"/>
        <v>5971.225199999998</v>
      </c>
      <c r="D51" s="132">
        <f t="shared" si="1"/>
        <v>16.4209</v>
      </c>
      <c r="E51" s="132">
        <f t="shared" si="2"/>
        <v>51.088799999999999</v>
      </c>
      <c r="F51" s="132">
        <f t="shared" si="3"/>
        <v>67.509699999999995</v>
      </c>
      <c r="G51" s="75">
        <f t="shared" si="0"/>
        <v>5920.1363999999976</v>
      </c>
    </row>
    <row r="52" spans="1:7" x14ac:dyDescent="0.25">
      <c r="A52" s="73">
        <f t="shared" si="4"/>
        <v>45413</v>
      </c>
      <c r="B52" s="74">
        <v>36</v>
      </c>
      <c r="C52" s="69">
        <f t="shared" si="5"/>
        <v>5920.1363999999976</v>
      </c>
      <c r="D52" s="132">
        <f t="shared" si="1"/>
        <v>16.2804</v>
      </c>
      <c r="E52" s="132">
        <f t="shared" si="2"/>
        <v>51.229300000000002</v>
      </c>
      <c r="F52" s="132">
        <f t="shared" si="3"/>
        <v>67.509700000000009</v>
      </c>
      <c r="G52" s="75">
        <f t="shared" si="0"/>
        <v>5868.9070999999976</v>
      </c>
    </row>
    <row r="53" spans="1:7" x14ac:dyDescent="0.25">
      <c r="A53" s="73">
        <f t="shared" si="4"/>
        <v>45444</v>
      </c>
      <c r="B53" s="74">
        <v>37</v>
      </c>
      <c r="C53" s="69">
        <f t="shared" si="5"/>
        <v>5868.9070999999976</v>
      </c>
      <c r="D53" s="132">
        <f t="shared" si="1"/>
        <v>16.139500000000002</v>
      </c>
      <c r="E53" s="132">
        <f t="shared" si="2"/>
        <v>51.370100000000001</v>
      </c>
      <c r="F53" s="132">
        <f t="shared" si="3"/>
        <v>67.509600000000006</v>
      </c>
      <c r="G53" s="75">
        <f t="shared" si="0"/>
        <v>5817.5369999999975</v>
      </c>
    </row>
    <row r="54" spans="1:7" x14ac:dyDescent="0.25">
      <c r="A54" s="73">
        <f t="shared" si="4"/>
        <v>45474</v>
      </c>
      <c r="B54" s="74">
        <v>38</v>
      </c>
      <c r="C54" s="69">
        <f t="shared" si="5"/>
        <v>5817.5369999999975</v>
      </c>
      <c r="D54" s="132">
        <f t="shared" si="1"/>
        <v>15.998200000000001</v>
      </c>
      <c r="E54" s="132">
        <f t="shared" si="2"/>
        <v>51.511400000000002</v>
      </c>
      <c r="F54" s="132">
        <f t="shared" si="3"/>
        <v>67.509600000000006</v>
      </c>
      <c r="G54" s="75">
        <f t="shared" si="0"/>
        <v>5766.0255999999972</v>
      </c>
    </row>
    <row r="55" spans="1:7" x14ac:dyDescent="0.25">
      <c r="A55" s="73">
        <f t="shared" si="4"/>
        <v>45505</v>
      </c>
      <c r="B55" s="74">
        <v>39</v>
      </c>
      <c r="C55" s="69">
        <f t="shared" si="5"/>
        <v>5766.0255999999972</v>
      </c>
      <c r="D55" s="132">
        <f t="shared" si="1"/>
        <v>15.8566</v>
      </c>
      <c r="E55" s="132">
        <f t="shared" si="2"/>
        <v>51.653100000000002</v>
      </c>
      <c r="F55" s="132">
        <f t="shared" si="3"/>
        <v>67.509700000000009</v>
      </c>
      <c r="G55" s="75">
        <f t="shared" si="0"/>
        <v>5714.3724999999968</v>
      </c>
    </row>
    <row r="56" spans="1:7" x14ac:dyDescent="0.25">
      <c r="A56" s="73">
        <f t="shared" si="4"/>
        <v>45536</v>
      </c>
      <c r="B56" s="74">
        <v>40</v>
      </c>
      <c r="C56" s="69">
        <f t="shared" si="5"/>
        <v>5714.3724999999968</v>
      </c>
      <c r="D56" s="132">
        <f t="shared" si="1"/>
        <v>15.714499999999999</v>
      </c>
      <c r="E56" s="132">
        <f t="shared" si="2"/>
        <v>51.795099999999998</v>
      </c>
      <c r="F56" s="132">
        <f t="shared" si="3"/>
        <v>67.509599999999992</v>
      </c>
      <c r="G56" s="75">
        <f t="shared" si="0"/>
        <v>5662.5773999999965</v>
      </c>
    </row>
    <row r="57" spans="1:7" x14ac:dyDescent="0.25">
      <c r="A57" s="73">
        <f t="shared" si="4"/>
        <v>45566</v>
      </c>
      <c r="B57" s="74">
        <v>41</v>
      </c>
      <c r="C57" s="69">
        <f t="shared" si="5"/>
        <v>5662.5773999999965</v>
      </c>
      <c r="D57" s="132">
        <f t="shared" si="1"/>
        <v>15.572100000000001</v>
      </c>
      <c r="E57" s="132">
        <f t="shared" si="2"/>
        <v>51.9375</v>
      </c>
      <c r="F57" s="132">
        <f t="shared" si="3"/>
        <v>67.509600000000006</v>
      </c>
      <c r="G57" s="75">
        <f t="shared" si="0"/>
        <v>5610.6398999999965</v>
      </c>
    </row>
    <row r="58" spans="1:7" x14ac:dyDescent="0.25">
      <c r="A58" s="73">
        <f t="shared" si="4"/>
        <v>45597</v>
      </c>
      <c r="B58" s="74">
        <v>42</v>
      </c>
      <c r="C58" s="69">
        <f t="shared" si="5"/>
        <v>5610.6398999999965</v>
      </c>
      <c r="D58" s="132">
        <f t="shared" si="1"/>
        <v>15.4293</v>
      </c>
      <c r="E58" s="132">
        <f t="shared" si="2"/>
        <v>52.080399999999997</v>
      </c>
      <c r="F58" s="132">
        <f t="shared" si="3"/>
        <v>67.509699999999995</v>
      </c>
      <c r="G58" s="75">
        <f t="shared" si="0"/>
        <v>5558.5594999999967</v>
      </c>
    </row>
    <row r="59" spans="1:7" x14ac:dyDescent="0.25">
      <c r="A59" s="73">
        <f t="shared" si="4"/>
        <v>45627</v>
      </c>
      <c r="B59" s="74">
        <v>43</v>
      </c>
      <c r="C59" s="69">
        <f t="shared" si="5"/>
        <v>5558.5594999999967</v>
      </c>
      <c r="D59" s="132">
        <f t="shared" si="1"/>
        <v>15.286</v>
      </c>
      <c r="E59" s="132">
        <f t="shared" si="2"/>
        <v>52.223599999999998</v>
      </c>
      <c r="F59" s="132">
        <f t="shared" si="3"/>
        <v>67.509599999999992</v>
      </c>
      <c r="G59" s="75">
        <f t="shared" si="0"/>
        <v>5506.3358999999964</v>
      </c>
    </row>
    <row r="60" spans="1:7" x14ac:dyDescent="0.25">
      <c r="A60" s="73">
        <f t="shared" si="4"/>
        <v>45658</v>
      </c>
      <c r="B60" s="74">
        <v>44</v>
      </c>
      <c r="C60" s="69">
        <f t="shared" si="5"/>
        <v>5506.3358999999964</v>
      </c>
      <c r="D60" s="132">
        <f t="shared" si="1"/>
        <v>15.1424</v>
      </c>
      <c r="E60" s="132">
        <f t="shared" si="2"/>
        <v>52.367199999999997</v>
      </c>
      <c r="F60" s="132">
        <f t="shared" si="3"/>
        <v>67.509599999999992</v>
      </c>
      <c r="G60" s="75">
        <f t="shared" si="0"/>
        <v>5453.9686999999967</v>
      </c>
    </row>
    <row r="61" spans="1:7" x14ac:dyDescent="0.25">
      <c r="A61" s="73">
        <f t="shared" si="4"/>
        <v>45689</v>
      </c>
      <c r="B61" s="74">
        <v>45</v>
      </c>
      <c r="C61" s="69">
        <f t="shared" si="5"/>
        <v>5453.9686999999967</v>
      </c>
      <c r="D61" s="132">
        <f t="shared" si="1"/>
        <v>14.9984</v>
      </c>
      <c r="E61" s="132">
        <f t="shared" si="2"/>
        <v>52.511200000000002</v>
      </c>
      <c r="F61" s="132">
        <f t="shared" si="3"/>
        <v>67.509600000000006</v>
      </c>
      <c r="G61" s="75">
        <f t="shared" si="0"/>
        <v>5401.4574999999968</v>
      </c>
    </row>
    <row r="62" spans="1:7" x14ac:dyDescent="0.25">
      <c r="A62" s="73">
        <f t="shared" si="4"/>
        <v>45717</v>
      </c>
      <c r="B62" s="74">
        <v>46</v>
      </c>
      <c r="C62" s="69">
        <f t="shared" si="5"/>
        <v>5401.4574999999968</v>
      </c>
      <c r="D62" s="132">
        <f t="shared" si="1"/>
        <v>14.853999999999999</v>
      </c>
      <c r="E62" s="132">
        <f t="shared" si="2"/>
        <v>52.6556</v>
      </c>
      <c r="F62" s="132">
        <f t="shared" si="3"/>
        <v>67.509600000000006</v>
      </c>
      <c r="G62" s="75">
        <f t="shared" si="0"/>
        <v>5348.8018999999967</v>
      </c>
    </row>
    <row r="63" spans="1:7" x14ac:dyDescent="0.25">
      <c r="A63" s="73">
        <f t="shared" si="4"/>
        <v>45748</v>
      </c>
      <c r="B63" s="74">
        <v>47</v>
      </c>
      <c r="C63" s="69">
        <f t="shared" si="5"/>
        <v>5348.8018999999967</v>
      </c>
      <c r="D63" s="132">
        <f t="shared" si="1"/>
        <v>14.709199999999999</v>
      </c>
      <c r="E63" s="132">
        <f t="shared" si="2"/>
        <v>52.800400000000003</v>
      </c>
      <c r="F63" s="132">
        <f t="shared" si="3"/>
        <v>67.509600000000006</v>
      </c>
      <c r="G63" s="75">
        <f t="shared" si="0"/>
        <v>5296.0014999999967</v>
      </c>
    </row>
    <row r="64" spans="1:7" x14ac:dyDescent="0.25">
      <c r="A64" s="73">
        <f t="shared" si="4"/>
        <v>45778</v>
      </c>
      <c r="B64" s="74">
        <v>48</v>
      </c>
      <c r="C64" s="69">
        <f t="shared" si="5"/>
        <v>5296.0014999999967</v>
      </c>
      <c r="D64" s="132">
        <f t="shared" si="1"/>
        <v>14.564</v>
      </c>
      <c r="E64" s="132">
        <f t="shared" si="2"/>
        <v>52.945599999999999</v>
      </c>
      <c r="F64" s="132">
        <f t="shared" si="3"/>
        <v>67.509600000000006</v>
      </c>
      <c r="G64" s="75">
        <f t="shared" si="0"/>
        <v>5243.0558999999967</v>
      </c>
    </row>
    <row r="65" spans="1:7" x14ac:dyDescent="0.25">
      <c r="A65" s="73">
        <f t="shared" si="4"/>
        <v>45809</v>
      </c>
      <c r="B65" s="74">
        <v>49</v>
      </c>
      <c r="C65" s="69">
        <f t="shared" si="5"/>
        <v>5243.0558999999967</v>
      </c>
      <c r="D65" s="132">
        <f t="shared" si="1"/>
        <v>14.4184</v>
      </c>
      <c r="E65" s="132">
        <f t="shared" si="2"/>
        <v>53.091200000000001</v>
      </c>
      <c r="F65" s="132">
        <f t="shared" si="3"/>
        <v>67.509600000000006</v>
      </c>
      <c r="G65" s="75">
        <f t="shared" si="0"/>
        <v>5189.9646999999968</v>
      </c>
    </row>
    <row r="66" spans="1:7" x14ac:dyDescent="0.25">
      <c r="A66" s="73">
        <f t="shared" si="4"/>
        <v>45839</v>
      </c>
      <c r="B66" s="74">
        <v>50</v>
      </c>
      <c r="C66" s="69">
        <f t="shared" si="5"/>
        <v>5189.9646999999968</v>
      </c>
      <c r="D66" s="132">
        <f t="shared" si="1"/>
        <v>14.272399999999999</v>
      </c>
      <c r="E66" s="132">
        <f t="shared" si="2"/>
        <v>53.237200000000001</v>
      </c>
      <c r="F66" s="132">
        <f t="shared" si="3"/>
        <v>67.509600000000006</v>
      </c>
      <c r="G66" s="75">
        <f t="shared" si="0"/>
        <v>5136.7274999999972</v>
      </c>
    </row>
    <row r="67" spans="1:7" x14ac:dyDescent="0.25">
      <c r="A67" s="73">
        <f t="shared" si="4"/>
        <v>45870</v>
      </c>
      <c r="B67" s="74">
        <v>51</v>
      </c>
      <c r="C67" s="69">
        <f t="shared" si="5"/>
        <v>5136.7274999999972</v>
      </c>
      <c r="D67" s="132">
        <f t="shared" si="1"/>
        <v>14.125999999999999</v>
      </c>
      <c r="E67" s="132">
        <f t="shared" si="2"/>
        <v>53.383600000000001</v>
      </c>
      <c r="F67" s="132">
        <f t="shared" si="3"/>
        <v>67.509600000000006</v>
      </c>
      <c r="G67" s="75">
        <f t="shared" si="0"/>
        <v>5083.3438999999971</v>
      </c>
    </row>
    <row r="68" spans="1:7" x14ac:dyDescent="0.25">
      <c r="A68" s="73">
        <f t="shared" si="4"/>
        <v>45901</v>
      </c>
      <c r="B68" s="74">
        <v>52</v>
      </c>
      <c r="C68" s="69">
        <f t="shared" si="5"/>
        <v>5083.3438999999971</v>
      </c>
      <c r="D68" s="132">
        <f t="shared" si="1"/>
        <v>13.979200000000001</v>
      </c>
      <c r="E68" s="132">
        <f t="shared" si="2"/>
        <v>53.5304</v>
      </c>
      <c r="F68" s="132">
        <f t="shared" si="3"/>
        <v>67.509600000000006</v>
      </c>
      <c r="G68" s="75">
        <f t="shared" si="0"/>
        <v>5029.8134999999975</v>
      </c>
    </row>
    <row r="69" spans="1:7" x14ac:dyDescent="0.25">
      <c r="A69" s="73">
        <f t="shared" si="4"/>
        <v>45931</v>
      </c>
      <c r="B69" s="74">
        <v>53</v>
      </c>
      <c r="C69" s="69">
        <f t="shared" si="5"/>
        <v>5029.8134999999975</v>
      </c>
      <c r="D69" s="132">
        <f t="shared" si="1"/>
        <v>13.832000000000001</v>
      </c>
      <c r="E69" s="132">
        <f t="shared" si="2"/>
        <v>53.677599999999998</v>
      </c>
      <c r="F69" s="132">
        <f t="shared" si="3"/>
        <v>67.509600000000006</v>
      </c>
      <c r="G69" s="75">
        <f t="shared" si="0"/>
        <v>4976.1358999999975</v>
      </c>
    </row>
    <row r="70" spans="1:7" x14ac:dyDescent="0.25">
      <c r="A70" s="73">
        <f t="shared" si="4"/>
        <v>45962</v>
      </c>
      <c r="B70" s="74">
        <v>54</v>
      </c>
      <c r="C70" s="69">
        <f t="shared" si="5"/>
        <v>4976.1358999999975</v>
      </c>
      <c r="D70" s="132">
        <f t="shared" si="1"/>
        <v>13.6844</v>
      </c>
      <c r="E70" s="132">
        <f t="shared" si="2"/>
        <v>53.825299999999999</v>
      </c>
      <c r="F70" s="132">
        <f t="shared" si="3"/>
        <v>67.509699999999995</v>
      </c>
      <c r="G70" s="75">
        <f t="shared" si="0"/>
        <v>4922.3105999999971</v>
      </c>
    </row>
    <row r="71" spans="1:7" x14ac:dyDescent="0.25">
      <c r="A71" s="73">
        <f t="shared" si="4"/>
        <v>45992</v>
      </c>
      <c r="B71" s="74">
        <v>55</v>
      </c>
      <c r="C71" s="69">
        <f t="shared" si="5"/>
        <v>4922.3105999999971</v>
      </c>
      <c r="D71" s="132">
        <f t="shared" si="1"/>
        <v>13.5364</v>
      </c>
      <c r="E71" s="132">
        <f t="shared" si="2"/>
        <v>53.973300000000002</v>
      </c>
      <c r="F71" s="132">
        <f t="shared" si="3"/>
        <v>67.509700000000009</v>
      </c>
      <c r="G71" s="75">
        <f t="shared" si="0"/>
        <v>4868.3372999999974</v>
      </c>
    </row>
    <row r="72" spans="1:7" x14ac:dyDescent="0.25">
      <c r="A72" s="73">
        <f t="shared" si="4"/>
        <v>46023</v>
      </c>
      <c r="B72" s="74">
        <v>56</v>
      </c>
      <c r="C72" s="69">
        <f t="shared" si="5"/>
        <v>4868.3372999999974</v>
      </c>
      <c r="D72" s="132">
        <f t="shared" si="1"/>
        <v>13.3879</v>
      </c>
      <c r="E72" s="132">
        <f t="shared" si="2"/>
        <v>54.121699999999997</v>
      </c>
      <c r="F72" s="132">
        <f t="shared" si="3"/>
        <v>67.509599999999992</v>
      </c>
      <c r="G72" s="75">
        <f t="shared" si="0"/>
        <v>4814.2155999999977</v>
      </c>
    </row>
    <row r="73" spans="1:7" x14ac:dyDescent="0.25">
      <c r="A73" s="73">
        <f t="shared" si="4"/>
        <v>46054</v>
      </c>
      <c r="B73" s="74">
        <v>57</v>
      </c>
      <c r="C73" s="69">
        <f t="shared" si="5"/>
        <v>4814.2155999999977</v>
      </c>
      <c r="D73" s="132">
        <f t="shared" si="1"/>
        <v>13.239100000000001</v>
      </c>
      <c r="E73" s="132">
        <f t="shared" si="2"/>
        <v>54.270499999999998</v>
      </c>
      <c r="F73" s="132">
        <f t="shared" si="3"/>
        <v>67.509600000000006</v>
      </c>
      <c r="G73" s="75">
        <f t="shared" si="0"/>
        <v>4759.9450999999981</v>
      </c>
    </row>
    <row r="74" spans="1:7" x14ac:dyDescent="0.25">
      <c r="A74" s="73">
        <f t="shared" si="4"/>
        <v>46082</v>
      </c>
      <c r="B74" s="74">
        <v>58</v>
      </c>
      <c r="C74" s="69">
        <f t="shared" si="5"/>
        <v>4759.9450999999981</v>
      </c>
      <c r="D74" s="132">
        <f t="shared" si="1"/>
        <v>13.0898</v>
      </c>
      <c r="E74" s="132">
        <f t="shared" si="2"/>
        <v>54.419800000000002</v>
      </c>
      <c r="F74" s="132">
        <f t="shared" si="3"/>
        <v>67.509600000000006</v>
      </c>
      <c r="G74" s="75">
        <f t="shared" si="0"/>
        <v>4705.5252999999984</v>
      </c>
    </row>
    <row r="75" spans="1:7" x14ac:dyDescent="0.25">
      <c r="A75" s="73">
        <f t="shared" si="4"/>
        <v>46113</v>
      </c>
      <c r="B75" s="74">
        <v>59</v>
      </c>
      <c r="C75" s="69">
        <f t="shared" si="5"/>
        <v>4705.5252999999984</v>
      </c>
      <c r="D75" s="132">
        <f t="shared" si="1"/>
        <v>12.940200000000001</v>
      </c>
      <c r="E75" s="132">
        <f t="shared" si="2"/>
        <v>54.569400000000002</v>
      </c>
      <c r="F75" s="132">
        <f t="shared" si="3"/>
        <v>67.509600000000006</v>
      </c>
      <c r="G75" s="75">
        <f t="shared" si="0"/>
        <v>4650.9558999999981</v>
      </c>
    </row>
    <row r="76" spans="1:7" x14ac:dyDescent="0.25">
      <c r="A76" s="73">
        <f t="shared" si="4"/>
        <v>46143</v>
      </c>
      <c r="B76" s="74">
        <v>60</v>
      </c>
      <c r="C76" s="69">
        <f>G75</f>
        <v>4650.9558999999981</v>
      </c>
      <c r="D76" s="132">
        <f t="shared" si="1"/>
        <v>12.790100000000001</v>
      </c>
      <c r="E76" s="132">
        <f t="shared" si="2"/>
        <v>54.719499999999996</v>
      </c>
      <c r="F76" s="132">
        <f t="shared" si="3"/>
        <v>67.509599999999992</v>
      </c>
      <c r="G76" s="75">
        <f>C76-E76</f>
        <v>4596.236399999998</v>
      </c>
    </row>
    <row r="77" spans="1:7" x14ac:dyDescent="0.25">
      <c r="A77" s="73">
        <f t="shared" si="4"/>
        <v>46174</v>
      </c>
      <c r="B77" s="74">
        <v>61</v>
      </c>
      <c r="C77" s="69">
        <f t="shared" ref="C77:C100" si="6">G76</f>
        <v>4596.236399999998</v>
      </c>
      <c r="D77" s="132">
        <f t="shared" si="1"/>
        <v>12.639699999999999</v>
      </c>
      <c r="E77" s="132">
        <f t="shared" si="2"/>
        <v>54.87</v>
      </c>
      <c r="F77" s="132">
        <f t="shared" si="3"/>
        <v>67.509699999999995</v>
      </c>
      <c r="G77" s="75">
        <f t="shared" ref="G77:G100" si="7">C77-E77</f>
        <v>4541.3663999999981</v>
      </c>
    </row>
    <row r="78" spans="1:7" x14ac:dyDescent="0.25">
      <c r="A78" s="73">
        <f t="shared" si="4"/>
        <v>46204</v>
      </c>
      <c r="B78" s="74">
        <v>62</v>
      </c>
      <c r="C78" s="69">
        <f t="shared" si="6"/>
        <v>4541.3663999999981</v>
      </c>
      <c r="D78" s="132">
        <f t="shared" si="1"/>
        <v>12.488799999999999</v>
      </c>
      <c r="E78" s="132">
        <f t="shared" si="2"/>
        <v>55.020899999999997</v>
      </c>
      <c r="F78" s="132">
        <f t="shared" si="3"/>
        <v>67.509699999999995</v>
      </c>
      <c r="G78" s="75">
        <f t="shared" si="7"/>
        <v>4486.3454999999976</v>
      </c>
    </row>
    <row r="79" spans="1:7" x14ac:dyDescent="0.25">
      <c r="A79" s="73">
        <f t="shared" si="4"/>
        <v>46235</v>
      </c>
      <c r="B79" s="74">
        <v>63</v>
      </c>
      <c r="C79" s="69">
        <f t="shared" si="6"/>
        <v>4486.3454999999976</v>
      </c>
      <c r="D79" s="132">
        <f t="shared" si="1"/>
        <v>12.3375</v>
      </c>
      <c r="E79" s="132">
        <f t="shared" si="2"/>
        <v>55.172199999999997</v>
      </c>
      <c r="F79" s="132">
        <f t="shared" si="3"/>
        <v>67.509699999999995</v>
      </c>
      <c r="G79" s="75">
        <f t="shared" si="7"/>
        <v>4431.1732999999977</v>
      </c>
    </row>
    <row r="80" spans="1:7" x14ac:dyDescent="0.25">
      <c r="A80" s="73">
        <f t="shared" si="4"/>
        <v>46266</v>
      </c>
      <c r="B80" s="74">
        <v>64</v>
      </c>
      <c r="C80" s="69">
        <f t="shared" si="6"/>
        <v>4431.1732999999977</v>
      </c>
      <c r="D80" s="132">
        <f t="shared" si="1"/>
        <v>12.185700000000001</v>
      </c>
      <c r="E80" s="132">
        <f t="shared" si="2"/>
        <v>55.323900000000002</v>
      </c>
      <c r="F80" s="132">
        <f t="shared" si="3"/>
        <v>67.509600000000006</v>
      </c>
      <c r="G80" s="75">
        <f t="shared" si="7"/>
        <v>4375.8493999999973</v>
      </c>
    </row>
    <row r="81" spans="1:7" x14ac:dyDescent="0.25">
      <c r="A81" s="73">
        <f t="shared" si="4"/>
        <v>46296</v>
      </c>
      <c r="B81" s="74">
        <v>65</v>
      </c>
      <c r="C81" s="69">
        <f t="shared" si="6"/>
        <v>4375.8493999999973</v>
      </c>
      <c r="D81" s="132">
        <f t="shared" si="1"/>
        <v>12.0336</v>
      </c>
      <c r="E81" s="132">
        <f t="shared" si="2"/>
        <v>55.475999999999999</v>
      </c>
      <c r="F81" s="132">
        <f t="shared" si="3"/>
        <v>67.509600000000006</v>
      </c>
      <c r="G81" s="75">
        <f t="shared" si="7"/>
        <v>4320.3733999999977</v>
      </c>
    </row>
    <row r="82" spans="1:7" x14ac:dyDescent="0.25">
      <c r="A82" s="73">
        <f t="shared" si="4"/>
        <v>46327</v>
      </c>
      <c r="B82" s="74">
        <v>66</v>
      </c>
      <c r="C82" s="69">
        <f t="shared" si="6"/>
        <v>4320.3733999999977</v>
      </c>
      <c r="D82" s="132">
        <f t="shared" si="1"/>
        <v>11.881</v>
      </c>
      <c r="E82" s="132">
        <f t="shared" si="2"/>
        <v>55.628599999999999</v>
      </c>
      <c r="F82" s="132">
        <f t="shared" si="3"/>
        <v>67.509600000000006</v>
      </c>
      <c r="G82" s="75">
        <f t="shared" si="7"/>
        <v>4264.7447999999977</v>
      </c>
    </row>
    <row r="83" spans="1:7" x14ac:dyDescent="0.25">
      <c r="A83" s="73">
        <f t="shared" si="4"/>
        <v>46357</v>
      </c>
      <c r="B83" s="74">
        <v>67</v>
      </c>
      <c r="C83" s="69">
        <f t="shared" si="6"/>
        <v>4264.7447999999977</v>
      </c>
      <c r="D83" s="132">
        <f t="shared" ref="D83:D107" si="8">ROUND(C83*$E$13/12,4)</f>
        <v>11.728</v>
      </c>
      <c r="E83" s="132">
        <f t="shared" ref="E83:E107" si="9">ROUND(PPMT($E$13/12,B83-1,$E$7,-$C$18,$E$12,0),4)</f>
        <v>55.781599999999997</v>
      </c>
      <c r="F83" s="132">
        <f t="shared" ref="F83:F107" si="10">D83+E83</f>
        <v>67.509599999999992</v>
      </c>
      <c r="G83" s="75">
        <f t="shared" si="7"/>
        <v>4208.9631999999974</v>
      </c>
    </row>
    <row r="84" spans="1:7" x14ac:dyDescent="0.25">
      <c r="A84" s="73">
        <f t="shared" ref="A84:A107" si="11">EDATE(A83,1)</f>
        <v>46388</v>
      </c>
      <c r="B84" s="74">
        <v>68</v>
      </c>
      <c r="C84" s="69">
        <f t="shared" si="6"/>
        <v>4208.9631999999974</v>
      </c>
      <c r="D84" s="132">
        <f t="shared" si="8"/>
        <v>11.5746</v>
      </c>
      <c r="E84" s="132">
        <f t="shared" si="9"/>
        <v>55.935000000000002</v>
      </c>
      <c r="F84" s="132">
        <f t="shared" si="10"/>
        <v>67.509600000000006</v>
      </c>
      <c r="G84" s="75">
        <f t="shared" si="7"/>
        <v>4153.028199999997</v>
      </c>
    </row>
    <row r="85" spans="1:7" x14ac:dyDescent="0.25">
      <c r="A85" s="73">
        <f t="shared" si="11"/>
        <v>46419</v>
      </c>
      <c r="B85" s="74">
        <v>69</v>
      </c>
      <c r="C85" s="69">
        <f t="shared" si="6"/>
        <v>4153.028199999997</v>
      </c>
      <c r="D85" s="132">
        <f t="shared" si="8"/>
        <v>11.4208</v>
      </c>
      <c r="E85" s="132">
        <f t="shared" si="9"/>
        <v>56.088799999999999</v>
      </c>
      <c r="F85" s="132">
        <f t="shared" si="10"/>
        <v>67.509600000000006</v>
      </c>
      <c r="G85" s="75">
        <f t="shared" si="7"/>
        <v>4096.9393999999966</v>
      </c>
    </row>
    <row r="86" spans="1:7" x14ac:dyDescent="0.25">
      <c r="A86" s="73">
        <f t="shared" si="11"/>
        <v>46447</v>
      </c>
      <c r="B86" s="74">
        <v>70</v>
      </c>
      <c r="C86" s="69">
        <f t="shared" si="6"/>
        <v>4096.9393999999966</v>
      </c>
      <c r="D86" s="132">
        <f t="shared" si="8"/>
        <v>11.2666</v>
      </c>
      <c r="E86" s="132">
        <f t="shared" si="9"/>
        <v>56.243000000000002</v>
      </c>
      <c r="F86" s="132">
        <f t="shared" si="10"/>
        <v>67.509600000000006</v>
      </c>
      <c r="G86" s="75">
        <f t="shared" si="7"/>
        <v>4040.6963999999966</v>
      </c>
    </row>
    <row r="87" spans="1:7" x14ac:dyDescent="0.25">
      <c r="A87" s="73">
        <f t="shared" si="11"/>
        <v>46478</v>
      </c>
      <c r="B87" s="74">
        <v>71</v>
      </c>
      <c r="C87" s="69">
        <f t="shared" si="6"/>
        <v>4040.6963999999966</v>
      </c>
      <c r="D87" s="132">
        <f t="shared" si="8"/>
        <v>11.1119</v>
      </c>
      <c r="E87" s="132">
        <f t="shared" si="9"/>
        <v>56.3977</v>
      </c>
      <c r="F87" s="132">
        <f t="shared" si="10"/>
        <v>67.509600000000006</v>
      </c>
      <c r="G87" s="75">
        <f t="shared" si="7"/>
        <v>3984.2986999999966</v>
      </c>
    </row>
    <row r="88" spans="1:7" x14ac:dyDescent="0.25">
      <c r="A88" s="73">
        <f t="shared" si="11"/>
        <v>46508</v>
      </c>
      <c r="B88" s="74">
        <v>72</v>
      </c>
      <c r="C88" s="69">
        <f t="shared" si="6"/>
        <v>3984.2986999999966</v>
      </c>
      <c r="D88" s="132">
        <f t="shared" si="8"/>
        <v>10.956799999999999</v>
      </c>
      <c r="E88" s="132">
        <f t="shared" si="9"/>
        <v>56.552799999999998</v>
      </c>
      <c r="F88" s="132">
        <f t="shared" si="10"/>
        <v>67.509599999999992</v>
      </c>
      <c r="G88" s="75">
        <f t="shared" si="7"/>
        <v>3927.7458999999967</v>
      </c>
    </row>
    <row r="89" spans="1:7" x14ac:dyDescent="0.25">
      <c r="A89" s="73">
        <f t="shared" si="11"/>
        <v>46539</v>
      </c>
      <c r="B89" s="74">
        <v>73</v>
      </c>
      <c r="C89" s="69">
        <f t="shared" si="6"/>
        <v>3927.7458999999967</v>
      </c>
      <c r="D89" s="132">
        <f t="shared" si="8"/>
        <v>10.801299999999999</v>
      </c>
      <c r="E89" s="132">
        <f t="shared" si="9"/>
        <v>56.708300000000001</v>
      </c>
      <c r="F89" s="132">
        <f t="shared" si="10"/>
        <v>67.509600000000006</v>
      </c>
      <c r="G89" s="75">
        <f t="shared" si="7"/>
        <v>3871.0375999999969</v>
      </c>
    </row>
    <row r="90" spans="1:7" x14ac:dyDescent="0.25">
      <c r="A90" s="73">
        <f t="shared" si="11"/>
        <v>46569</v>
      </c>
      <c r="B90" s="74">
        <v>74</v>
      </c>
      <c r="C90" s="69">
        <f t="shared" si="6"/>
        <v>3871.0375999999969</v>
      </c>
      <c r="D90" s="132">
        <f t="shared" si="8"/>
        <v>10.6454</v>
      </c>
      <c r="E90" s="132">
        <f t="shared" si="9"/>
        <v>56.8643</v>
      </c>
      <c r="F90" s="132">
        <f t="shared" si="10"/>
        <v>67.509699999999995</v>
      </c>
      <c r="G90" s="75">
        <f t="shared" si="7"/>
        <v>3814.1732999999967</v>
      </c>
    </row>
    <row r="91" spans="1:7" x14ac:dyDescent="0.25">
      <c r="A91" s="73">
        <f t="shared" si="11"/>
        <v>46600</v>
      </c>
      <c r="B91" s="74">
        <v>75</v>
      </c>
      <c r="C91" s="69">
        <f t="shared" si="6"/>
        <v>3814.1732999999967</v>
      </c>
      <c r="D91" s="132">
        <f t="shared" si="8"/>
        <v>10.489000000000001</v>
      </c>
      <c r="E91" s="132">
        <f t="shared" si="9"/>
        <v>57.020699999999998</v>
      </c>
      <c r="F91" s="132">
        <f t="shared" si="10"/>
        <v>67.509699999999995</v>
      </c>
      <c r="G91" s="75">
        <f t="shared" si="7"/>
        <v>3757.1525999999967</v>
      </c>
    </row>
    <row r="92" spans="1:7" x14ac:dyDescent="0.25">
      <c r="A92" s="73">
        <f t="shared" si="11"/>
        <v>46631</v>
      </c>
      <c r="B92" s="74">
        <v>76</v>
      </c>
      <c r="C92" s="69">
        <f t="shared" si="6"/>
        <v>3757.1525999999967</v>
      </c>
      <c r="D92" s="132">
        <f t="shared" si="8"/>
        <v>10.3322</v>
      </c>
      <c r="E92" s="132">
        <f t="shared" si="9"/>
        <v>57.177500000000002</v>
      </c>
      <c r="F92" s="132">
        <f t="shared" si="10"/>
        <v>67.509700000000009</v>
      </c>
      <c r="G92" s="75">
        <f t="shared" si="7"/>
        <v>3699.9750999999969</v>
      </c>
    </row>
    <row r="93" spans="1:7" x14ac:dyDescent="0.25">
      <c r="A93" s="73">
        <f t="shared" si="11"/>
        <v>46661</v>
      </c>
      <c r="B93" s="74">
        <v>77</v>
      </c>
      <c r="C93" s="69">
        <f t="shared" si="6"/>
        <v>3699.9750999999969</v>
      </c>
      <c r="D93" s="132">
        <f t="shared" si="8"/>
        <v>10.174899999999999</v>
      </c>
      <c r="E93" s="132">
        <f t="shared" si="9"/>
        <v>57.334699999999998</v>
      </c>
      <c r="F93" s="132">
        <f t="shared" si="10"/>
        <v>67.509599999999992</v>
      </c>
      <c r="G93" s="75">
        <f t="shared" si="7"/>
        <v>3642.640399999997</v>
      </c>
    </row>
    <row r="94" spans="1:7" x14ac:dyDescent="0.25">
      <c r="A94" s="73">
        <f t="shared" si="11"/>
        <v>46692</v>
      </c>
      <c r="B94" s="74">
        <v>78</v>
      </c>
      <c r="C94" s="69">
        <f t="shared" si="6"/>
        <v>3642.640399999997</v>
      </c>
      <c r="D94" s="132">
        <f t="shared" si="8"/>
        <v>10.017300000000001</v>
      </c>
      <c r="E94" s="132">
        <f t="shared" si="9"/>
        <v>57.492400000000004</v>
      </c>
      <c r="F94" s="132">
        <f t="shared" si="10"/>
        <v>67.509700000000009</v>
      </c>
      <c r="G94" s="75">
        <f t="shared" si="7"/>
        <v>3585.147999999997</v>
      </c>
    </row>
    <row r="95" spans="1:7" x14ac:dyDescent="0.25">
      <c r="A95" s="73">
        <f t="shared" si="11"/>
        <v>46722</v>
      </c>
      <c r="B95" s="74">
        <v>79</v>
      </c>
      <c r="C95" s="69">
        <f t="shared" si="6"/>
        <v>3585.147999999997</v>
      </c>
      <c r="D95" s="132">
        <f t="shared" si="8"/>
        <v>9.8591999999999995</v>
      </c>
      <c r="E95" s="132">
        <f t="shared" si="9"/>
        <v>57.650500000000001</v>
      </c>
      <c r="F95" s="132">
        <f t="shared" si="10"/>
        <v>67.509699999999995</v>
      </c>
      <c r="G95" s="75">
        <f t="shared" si="7"/>
        <v>3527.4974999999968</v>
      </c>
    </row>
    <row r="96" spans="1:7" x14ac:dyDescent="0.25">
      <c r="A96" s="73">
        <f t="shared" si="11"/>
        <v>46753</v>
      </c>
      <c r="B96" s="74">
        <v>80</v>
      </c>
      <c r="C96" s="69">
        <f t="shared" si="6"/>
        <v>3527.4974999999968</v>
      </c>
      <c r="D96" s="132">
        <f t="shared" si="8"/>
        <v>9.7005999999999997</v>
      </c>
      <c r="E96" s="132">
        <f t="shared" si="9"/>
        <v>57.808999999999997</v>
      </c>
      <c r="F96" s="132">
        <f t="shared" si="10"/>
        <v>67.509599999999992</v>
      </c>
      <c r="G96" s="75">
        <f t="shared" si="7"/>
        <v>3469.6884999999966</v>
      </c>
    </row>
    <row r="97" spans="1:9" x14ac:dyDescent="0.25">
      <c r="A97" s="73">
        <f t="shared" si="11"/>
        <v>46784</v>
      </c>
      <c r="B97" s="74">
        <v>81</v>
      </c>
      <c r="C97" s="69">
        <f t="shared" si="6"/>
        <v>3469.6884999999966</v>
      </c>
      <c r="D97" s="132">
        <f t="shared" si="8"/>
        <v>9.5416000000000007</v>
      </c>
      <c r="E97" s="132">
        <f t="shared" si="9"/>
        <v>57.968000000000004</v>
      </c>
      <c r="F97" s="132">
        <f t="shared" si="10"/>
        <v>67.509600000000006</v>
      </c>
      <c r="G97" s="75">
        <f t="shared" si="7"/>
        <v>3411.7204999999967</v>
      </c>
    </row>
    <row r="98" spans="1:9" x14ac:dyDescent="0.25">
      <c r="A98" s="73">
        <f t="shared" si="11"/>
        <v>46813</v>
      </c>
      <c r="B98" s="74">
        <v>82</v>
      </c>
      <c r="C98" s="69">
        <f t="shared" si="6"/>
        <v>3411.7204999999967</v>
      </c>
      <c r="D98" s="132">
        <f t="shared" si="8"/>
        <v>9.3821999999999992</v>
      </c>
      <c r="E98" s="132">
        <f t="shared" si="9"/>
        <v>58.127400000000002</v>
      </c>
      <c r="F98" s="132">
        <f t="shared" si="10"/>
        <v>67.509600000000006</v>
      </c>
      <c r="G98" s="75">
        <f t="shared" si="7"/>
        <v>3353.5930999999969</v>
      </c>
    </row>
    <row r="99" spans="1:9" x14ac:dyDescent="0.25">
      <c r="A99" s="73">
        <f t="shared" si="11"/>
        <v>46844</v>
      </c>
      <c r="B99" s="74">
        <v>83</v>
      </c>
      <c r="C99" s="69">
        <f t="shared" si="6"/>
        <v>3353.5930999999969</v>
      </c>
      <c r="D99" s="132">
        <f t="shared" si="8"/>
        <v>9.2224000000000004</v>
      </c>
      <c r="E99" s="132">
        <f t="shared" si="9"/>
        <v>58.287199999999999</v>
      </c>
      <c r="F99" s="132">
        <f t="shared" si="10"/>
        <v>67.509600000000006</v>
      </c>
      <c r="G99" s="75">
        <f t="shared" si="7"/>
        <v>3295.3058999999967</v>
      </c>
    </row>
    <row r="100" spans="1:9" x14ac:dyDescent="0.25">
      <c r="A100" s="73">
        <f t="shared" si="11"/>
        <v>46874</v>
      </c>
      <c r="B100" s="74">
        <v>84</v>
      </c>
      <c r="C100" s="69">
        <f t="shared" si="6"/>
        <v>3295.3058999999967</v>
      </c>
      <c r="D100" s="132">
        <f t="shared" si="8"/>
        <v>9.0620999999999992</v>
      </c>
      <c r="E100" s="132">
        <f t="shared" si="9"/>
        <v>58.447499999999998</v>
      </c>
      <c r="F100" s="132">
        <f t="shared" si="10"/>
        <v>67.509599999999992</v>
      </c>
      <c r="G100" s="75">
        <f t="shared" si="7"/>
        <v>3236.8583999999964</v>
      </c>
    </row>
    <row r="101" spans="1:9" x14ac:dyDescent="0.25">
      <c r="A101" s="73">
        <f t="shared" si="11"/>
        <v>46905</v>
      </c>
      <c r="B101" s="74">
        <v>85</v>
      </c>
      <c r="C101" s="69">
        <f t="shared" ref="C101:C106" si="12">G100</f>
        <v>3236.8583999999964</v>
      </c>
      <c r="D101" s="132">
        <f t="shared" si="8"/>
        <v>8.9014000000000006</v>
      </c>
      <c r="E101" s="132">
        <f t="shared" si="9"/>
        <v>58.6083</v>
      </c>
      <c r="F101" s="132">
        <f t="shared" si="10"/>
        <v>67.509699999999995</v>
      </c>
      <c r="G101" s="75">
        <f t="shared" ref="G101:G106" si="13">C101-E101</f>
        <v>3178.2500999999966</v>
      </c>
    </row>
    <row r="102" spans="1:9" x14ac:dyDescent="0.25">
      <c r="A102" s="73">
        <f t="shared" si="11"/>
        <v>46935</v>
      </c>
      <c r="B102" s="74">
        <v>86</v>
      </c>
      <c r="C102" s="69">
        <f t="shared" si="12"/>
        <v>3178.2500999999966</v>
      </c>
      <c r="D102" s="132">
        <f t="shared" si="8"/>
        <v>8.7401999999999997</v>
      </c>
      <c r="E102" s="132">
        <f t="shared" si="9"/>
        <v>58.769399999999997</v>
      </c>
      <c r="F102" s="132">
        <f t="shared" si="10"/>
        <v>67.509599999999992</v>
      </c>
      <c r="G102" s="75">
        <f t="shared" si="13"/>
        <v>3119.4806999999964</v>
      </c>
    </row>
    <row r="103" spans="1:9" x14ac:dyDescent="0.25">
      <c r="A103" s="73">
        <f t="shared" si="11"/>
        <v>46966</v>
      </c>
      <c r="B103" s="74">
        <v>87</v>
      </c>
      <c r="C103" s="69">
        <f t="shared" si="12"/>
        <v>3119.4806999999964</v>
      </c>
      <c r="D103" s="132">
        <f t="shared" si="8"/>
        <v>8.5785999999999998</v>
      </c>
      <c r="E103" s="132">
        <f t="shared" si="9"/>
        <v>58.931100000000001</v>
      </c>
      <c r="F103" s="132">
        <f t="shared" si="10"/>
        <v>67.509699999999995</v>
      </c>
      <c r="G103" s="75">
        <f t="shared" si="13"/>
        <v>3060.5495999999966</v>
      </c>
    </row>
    <row r="104" spans="1:9" x14ac:dyDescent="0.25">
      <c r="A104" s="73">
        <f t="shared" si="11"/>
        <v>46997</v>
      </c>
      <c r="B104" s="74">
        <v>88</v>
      </c>
      <c r="C104" s="69">
        <f t="shared" si="12"/>
        <v>3060.5495999999966</v>
      </c>
      <c r="D104" s="132">
        <f t="shared" si="8"/>
        <v>8.4164999999999992</v>
      </c>
      <c r="E104" s="132">
        <f t="shared" si="9"/>
        <v>59.0931</v>
      </c>
      <c r="F104" s="132">
        <f t="shared" si="10"/>
        <v>67.509600000000006</v>
      </c>
      <c r="G104" s="75">
        <f t="shared" si="13"/>
        <v>3001.4564999999966</v>
      </c>
    </row>
    <row r="105" spans="1:9" x14ac:dyDescent="0.25">
      <c r="A105" s="73">
        <f t="shared" si="11"/>
        <v>47027</v>
      </c>
      <c r="B105" s="74">
        <v>89</v>
      </c>
      <c r="C105" s="69">
        <f t="shared" si="12"/>
        <v>3001.4564999999966</v>
      </c>
      <c r="D105" s="132">
        <f t="shared" si="8"/>
        <v>8.2539999999999996</v>
      </c>
      <c r="E105" s="132">
        <f t="shared" si="9"/>
        <v>59.255600000000001</v>
      </c>
      <c r="F105" s="132">
        <f t="shared" si="10"/>
        <v>67.509600000000006</v>
      </c>
      <c r="G105" s="75">
        <f t="shared" si="13"/>
        <v>2942.2008999999966</v>
      </c>
    </row>
    <row r="106" spans="1:9" x14ac:dyDescent="0.25">
      <c r="A106" s="73">
        <f t="shared" si="11"/>
        <v>47058</v>
      </c>
      <c r="B106" s="74">
        <v>90</v>
      </c>
      <c r="C106" s="69">
        <f t="shared" si="12"/>
        <v>2942.2008999999966</v>
      </c>
      <c r="D106" s="132">
        <f t="shared" si="8"/>
        <v>8.0911000000000008</v>
      </c>
      <c r="E106" s="132">
        <f t="shared" si="9"/>
        <v>59.418599999999998</v>
      </c>
      <c r="F106" s="132">
        <f t="shared" si="10"/>
        <v>67.509699999999995</v>
      </c>
      <c r="G106" s="75">
        <f t="shared" si="13"/>
        <v>2882.7822999999967</v>
      </c>
    </row>
    <row r="107" spans="1:9" x14ac:dyDescent="0.25">
      <c r="A107" s="73">
        <f t="shared" si="11"/>
        <v>47088</v>
      </c>
      <c r="B107" s="74">
        <v>91</v>
      </c>
      <c r="C107" s="69">
        <f t="shared" ref="C107" si="14">G106</f>
        <v>2882.7822999999967</v>
      </c>
      <c r="D107" s="132">
        <f t="shared" si="8"/>
        <v>7.9276999999999997</v>
      </c>
      <c r="E107" s="132">
        <f t="shared" si="9"/>
        <v>59.582000000000001</v>
      </c>
      <c r="F107" s="132">
        <f t="shared" si="10"/>
        <v>67.509699999999995</v>
      </c>
      <c r="G107" s="75">
        <f t="shared" ref="G107" si="15">C107-E107</f>
        <v>2823.2002999999968</v>
      </c>
      <c r="I107" s="142"/>
    </row>
    <row r="108" spans="1:9" x14ac:dyDescent="0.25">
      <c r="A108" s="73"/>
      <c r="B108" s="74"/>
      <c r="C108" s="69"/>
      <c r="D108" s="75"/>
      <c r="E108" s="75"/>
      <c r="F108" s="75"/>
      <c r="G108" s="75"/>
    </row>
    <row r="109" spans="1:9" x14ac:dyDescent="0.25">
      <c r="A109" s="73"/>
      <c r="B109" s="74"/>
      <c r="C109" s="69"/>
      <c r="D109" s="75"/>
      <c r="E109" s="75"/>
      <c r="F109" s="75"/>
      <c r="G109" s="75"/>
    </row>
    <row r="110" spans="1:9" x14ac:dyDescent="0.25">
      <c r="A110" s="73"/>
      <c r="B110" s="74"/>
      <c r="C110" s="69"/>
      <c r="D110" s="75"/>
      <c r="E110" s="75"/>
      <c r="F110" s="75"/>
      <c r="G110" s="75"/>
    </row>
    <row r="111" spans="1:9" x14ac:dyDescent="0.25">
      <c r="A111" s="73"/>
      <c r="B111" s="74"/>
      <c r="C111" s="69"/>
      <c r="D111" s="75"/>
      <c r="E111" s="75"/>
      <c r="F111" s="75"/>
      <c r="G111" s="75"/>
    </row>
    <row r="112" spans="1:9" x14ac:dyDescent="0.25">
      <c r="A112" s="73"/>
      <c r="B112" s="74"/>
      <c r="C112" s="69"/>
      <c r="D112" s="75"/>
      <c r="E112" s="75"/>
      <c r="F112" s="75"/>
      <c r="G112" s="75"/>
    </row>
    <row r="113" spans="1:7" x14ac:dyDescent="0.25">
      <c r="A113" s="73"/>
      <c r="B113" s="74"/>
      <c r="C113" s="69"/>
      <c r="D113" s="75"/>
      <c r="E113" s="75"/>
      <c r="F113" s="75"/>
      <c r="G113" s="75"/>
    </row>
    <row r="114" spans="1:7" x14ac:dyDescent="0.25">
      <c r="A114" s="73"/>
      <c r="B114" s="74"/>
      <c r="C114" s="69"/>
      <c r="D114" s="75"/>
      <c r="E114" s="75"/>
      <c r="F114" s="75"/>
      <c r="G114" s="75"/>
    </row>
    <row r="115" spans="1:7" x14ac:dyDescent="0.25">
      <c r="A115" s="73"/>
      <c r="B115" s="74"/>
      <c r="C115" s="69"/>
      <c r="D115" s="75"/>
      <c r="E115" s="75"/>
      <c r="F115" s="75"/>
      <c r="G115" s="75"/>
    </row>
    <row r="116" spans="1:7" x14ac:dyDescent="0.25">
      <c r="A116" s="73"/>
      <c r="B116" s="74"/>
      <c r="C116" s="69"/>
      <c r="D116" s="75"/>
      <c r="E116" s="75"/>
      <c r="F116" s="75"/>
      <c r="G116" s="75"/>
    </row>
    <row r="117" spans="1:7" x14ac:dyDescent="0.25">
      <c r="A117" s="73"/>
      <c r="B117" s="74"/>
      <c r="C117" s="69"/>
      <c r="D117" s="75"/>
      <c r="E117" s="75"/>
      <c r="F117" s="75"/>
      <c r="G117" s="75"/>
    </row>
    <row r="118" spans="1:7" x14ac:dyDescent="0.25">
      <c r="A118" s="73"/>
      <c r="B118" s="74"/>
      <c r="C118" s="69"/>
      <c r="D118" s="75"/>
      <c r="E118" s="75"/>
      <c r="F118" s="75"/>
      <c r="G118" s="75"/>
    </row>
    <row r="119" spans="1:7" x14ac:dyDescent="0.25">
      <c r="A119" s="73"/>
      <c r="B119" s="74"/>
      <c r="C119" s="69"/>
      <c r="D119" s="75"/>
      <c r="E119" s="75"/>
      <c r="F119" s="75"/>
      <c r="G119" s="75"/>
    </row>
    <row r="120" spans="1:7" x14ac:dyDescent="0.25">
      <c r="A120" s="73"/>
      <c r="B120" s="74"/>
      <c r="C120" s="69"/>
      <c r="D120" s="75"/>
      <c r="E120" s="75"/>
      <c r="F120" s="75"/>
      <c r="G120" s="75"/>
    </row>
    <row r="121" spans="1:7" x14ac:dyDescent="0.25">
      <c r="A121" s="73"/>
      <c r="B121" s="74"/>
      <c r="C121" s="69"/>
      <c r="D121" s="75"/>
      <c r="E121" s="75"/>
      <c r="F121" s="75"/>
      <c r="G121" s="75"/>
    </row>
    <row r="122" spans="1:7" x14ac:dyDescent="0.25">
      <c r="A122" s="73"/>
      <c r="B122" s="74"/>
      <c r="C122" s="69"/>
      <c r="D122" s="75"/>
      <c r="E122" s="75"/>
      <c r="F122" s="75"/>
      <c r="G122" s="75"/>
    </row>
    <row r="123" spans="1:7" x14ac:dyDescent="0.25">
      <c r="A123" s="73"/>
      <c r="B123" s="74"/>
      <c r="C123" s="69"/>
      <c r="D123" s="75"/>
      <c r="E123" s="75"/>
      <c r="F123" s="75"/>
      <c r="G123" s="75"/>
    </row>
    <row r="124" spans="1:7" x14ac:dyDescent="0.25">
      <c r="A124" s="73"/>
      <c r="B124" s="74"/>
      <c r="C124" s="69"/>
      <c r="D124" s="75"/>
      <c r="E124" s="75"/>
      <c r="F124" s="75"/>
      <c r="G124" s="75"/>
    </row>
    <row r="125" spans="1:7" x14ac:dyDescent="0.25">
      <c r="A125" s="73"/>
      <c r="B125" s="74"/>
      <c r="C125" s="69"/>
      <c r="D125" s="75"/>
      <c r="E125" s="75"/>
      <c r="F125" s="75"/>
      <c r="G125" s="75"/>
    </row>
    <row r="126" spans="1:7" x14ac:dyDescent="0.25">
      <c r="A126" s="73"/>
      <c r="B126" s="74"/>
      <c r="C126" s="69"/>
      <c r="D126" s="75"/>
      <c r="E126" s="75"/>
      <c r="F126" s="75"/>
      <c r="G126" s="75"/>
    </row>
    <row r="127" spans="1:7" x14ac:dyDescent="0.25">
      <c r="A127" s="73"/>
      <c r="B127" s="74"/>
      <c r="C127" s="69"/>
      <c r="D127" s="75"/>
      <c r="E127" s="75"/>
      <c r="F127" s="75"/>
      <c r="G127" s="75"/>
    </row>
    <row r="128" spans="1:7" x14ac:dyDescent="0.25">
      <c r="A128" s="73"/>
      <c r="B128" s="74"/>
      <c r="C128" s="69"/>
      <c r="D128" s="75"/>
      <c r="E128" s="75"/>
      <c r="F128" s="75"/>
      <c r="G128" s="75"/>
    </row>
    <row r="129" spans="1:7" x14ac:dyDescent="0.25">
      <c r="A129" s="73"/>
      <c r="B129" s="74"/>
      <c r="C129" s="69"/>
      <c r="D129" s="75"/>
      <c r="E129" s="75"/>
      <c r="F129" s="75"/>
      <c r="G129" s="75"/>
    </row>
    <row r="130" spans="1:7" x14ac:dyDescent="0.25">
      <c r="A130" s="73"/>
      <c r="B130" s="74"/>
      <c r="C130" s="69"/>
      <c r="D130" s="75"/>
      <c r="E130" s="75"/>
      <c r="F130" s="75"/>
      <c r="G130" s="75"/>
    </row>
    <row r="131" spans="1:7" x14ac:dyDescent="0.25">
      <c r="A131" s="73"/>
      <c r="B131" s="74"/>
      <c r="C131" s="69"/>
      <c r="D131" s="75"/>
      <c r="E131" s="75"/>
      <c r="F131" s="75"/>
      <c r="G131" s="75"/>
    </row>
    <row r="132" spans="1:7" x14ac:dyDescent="0.25">
      <c r="A132" s="73"/>
      <c r="B132" s="74"/>
      <c r="C132" s="69"/>
      <c r="D132" s="75"/>
      <c r="E132" s="75"/>
      <c r="F132" s="75"/>
      <c r="G132" s="75"/>
    </row>
    <row r="133" spans="1:7" x14ac:dyDescent="0.25">
      <c r="A133" s="73"/>
      <c r="B133" s="74"/>
      <c r="C133" s="69"/>
      <c r="D133" s="75"/>
      <c r="E133" s="75"/>
      <c r="F133" s="75"/>
      <c r="G133" s="75"/>
    </row>
    <row r="134" spans="1:7" x14ac:dyDescent="0.25">
      <c r="A134" s="73"/>
      <c r="B134" s="74"/>
      <c r="C134" s="69"/>
      <c r="D134" s="75"/>
      <c r="E134" s="75"/>
      <c r="F134" s="75"/>
      <c r="G134" s="75"/>
    </row>
    <row r="135" spans="1:7" x14ac:dyDescent="0.25">
      <c r="A135" s="73"/>
      <c r="B135" s="74"/>
      <c r="C135" s="69"/>
      <c r="D135" s="75"/>
      <c r="E135" s="75"/>
      <c r="F135" s="75"/>
      <c r="G135" s="75"/>
    </row>
    <row r="136" spans="1:7" x14ac:dyDescent="0.25">
      <c r="A136" s="73"/>
      <c r="B136" s="74"/>
      <c r="C136" s="69"/>
      <c r="D136" s="75"/>
      <c r="E136" s="75"/>
      <c r="F136" s="75"/>
      <c r="G136" s="7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6"/>
  <sheetViews>
    <sheetView tabSelected="1" topLeftCell="A91" zoomScaleNormal="100" workbookViewId="0">
      <selection activeCell="F112" sqref="F112"/>
    </sheetView>
  </sheetViews>
  <sheetFormatPr defaultColWidth="9.140625" defaultRowHeight="15" x14ac:dyDescent="0.25"/>
  <cols>
    <col min="1" max="1" width="9.140625" style="70" customWidth="1"/>
    <col min="2" max="2" width="7.85546875" style="70" customWidth="1"/>
    <col min="3" max="3" width="14.7109375" style="70" customWidth="1"/>
    <col min="4" max="4" width="14.28515625" style="70" customWidth="1"/>
    <col min="5" max="7" width="14.7109375" style="70" customWidth="1"/>
    <col min="8" max="10" width="9.140625" style="70"/>
    <col min="11" max="11" width="11" style="70" customWidth="1"/>
    <col min="12" max="16384" width="9.140625" style="70"/>
  </cols>
  <sheetData>
    <row r="1" spans="1:16" x14ac:dyDescent="0.25">
      <c r="A1" s="64"/>
      <c r="B1" s="64"/>
      <c r="C1" s="64"/>
      <c r="D1" s="64"/>
      <c r="E1" s="64"/>
      <c r="F1" s="64"/>
      <c r="G1" s="65"/>
    </row>
    <row r="2" spans="1:16" x14ac:dyDescent="0.25">
      <c r="A2" s="64"/>
      <c r="B2" s="64"/>
      <c r="C2" s="64"/>
      <c r="D2" s="64"/>
      <c r="E2" s="64"/>
      <c r="F2" s="66"/>
      <c r="G2" s="67"/>
    </row>
    <row r="3" spans="1:16" x14ac:dyDescent="0.25">
      <c r="A3" s="64"/>
      <c r="B3" s="64"/>
      <c r="C3" s="64"/>
      <c r="D3" s="64"/>
      <c r="E3" s="64"/>
      <c r="F3" s="66"/>
      <c r="G3" s="67"/>
      <c r="K3" s="80" t="s">
        <v>2</v>
      </c>
      <c r="L3" s="80" t="s">
        <v>51</v>
      </c>
      <c r="M3" s="81"/>
    </row>
    <row r="4" spans="1:16" ht="18.75" x14ac:dyDescent="0.3">
      <c r="A4" s="97"/>
      <c r="B4" s="98" t="s">
        <v>52</v>
      </c>
      <c r="C4" s="97"/>
      <c r="D4" s="97"/>
      <c r="E4" s="66"/>
      <c r="F4" s="99"/>
      <c r="G4" s="97"/>
      <c r="H4" s="100"/>
      <c r="I4" s="100"/>
      <c r="J4" s="100"/>
      <c r="K4" s="101" t="s">
        <v>53</v>
      </c>
      <c r="L4" s="102">
        <v>200.6</v>
      </c>
      <c r="M4" s="103">
        <f>L4/$L$9</f>
        <v>4.2311748576249732E-2</v>
      </c>
      <c r="N4" s="104"/>
      <c r="O4" s="83"/>
    </row>
    <row r="5" spans="1:16" x14ac:dyDescent="0.25">
      <c r="A5" s="97"/>
      <c r="B5" s="97"/>
      <c r="C5" s="97"/>
      <c r="D5" s="97"/>
      <c r="E5" s="97"/>
      <c r="F5" s="105"/>
      <c r="G5" s="97"/>
      <c r="H5" s="100"/>
      <c r="I5" s="100"/>
      <c r="J5" s="100"/>
      <c r="K5" s="101" t="s">
        <v>54</v>
      </c>
      <c r="L5" s="102"/>
      <c r="M5" s="103">
        <f>L5/$L$9</f>
        <v>0</v>
      </c>
      <c r="N5" s="106"/>
      <c r="O5" s="83"/>
    </row>
    <row r="6" spans="1:16" x14ac:dyDescent="0.25">
      <c r="A6" s="97"/>
      <c r="B6" s="107" t="s">
        <v>55</v>
      </c>
      <c r="C6" s="108"/>
      <c r="D6" s="109"/>
      <c r="E6" s="110">
        <v>44593</v>
      </c>
      <c r="F6" s="111"/>
      <c r="G6" s="97"/>
      <c r="H6" s="100"/>
      <c r="I6" s="100"/>
      <c r="J6" s="100"/>
      <c r="K6" s="101" t="s">
        <v>56</v>
      </c>
      <c r="L6" s="102"/>
      <c r="M6" s="103">
        <f>L6/$L$9</f>
        <v>0</v>
      </c>
      <c r="N6" s="112"/>
      <c r="O6" s="76"/>
    </row>
    <row r="7" spans="1:16" x14ac:dyDescent="0.25">
      <c r="A7" s="97"/>
      <c r="B7" s="113" t="s">
        <v>57</v>
      </c>
      <c r="C7" s="66"/>
      <c r="D7" s="100"/>
      <c r="E7" s="96">
        <v>83</v>
      </c>
      <c r="F7" s="114" t="s">
        <v>58</v>
      </c>
      <c r="G7" s="97"/>
      <c r="H7" s="100"/>
      <c r="I7" s="100"/>
      <c r="J7" s="100"/>
      <c r="K7" s="101" t="s">
        <v>59</v>
      </c>
      <c r="L7" s="102"/>
      <c r="M7" s="103">
        <f>L7/$L$9</f>
        <v>0</v>
      </c>
      <c r="N7" s="115"/>
      <c r="O7" s="78"/>
    </row>
    <row r="8" spans="1:16" x14ac:dyDescent="0.25">
      <c r="A8" s="97"/>
      <c r="B8" s="113" t="s">
        <v>60</v>
      </c>
      <c r="C8" s="66"/>
      <c r="D8" s="116">
        <f>E6-1</f>
        <v>44592</v>
      </c>
      <c r="E8" s="197">
        <v>900289.75000000047</v>
      </c>
      <c r="F8" s="114" t="s">
        <v>61</v>
      </c>
      <c r="G8" s="97"/>
      <c r="H8" s="100"/>
      <c r="I8" s="100"/>
      <c r="J8" s="100"/>
      <c r="K8" s="101" t="s">
        <v>62</v>
      </c>
      <c r="L8" s="102"/>
      <c r="M8" s="103">
        <f>L8/$L$9</f>
        <v>0</v>
      </c>
      <c r="N8" s="115"/>
      <c r="O8" s="78"/>
    </row>
    <row r="9" spans="1:16" x14ac:dyDescent="0.25">
      <c r="A9" s="97"/>
      <c r="B9" s="113" t="s">
        <v>60</v>
      </c>
      <c r="C9" s="66"/>
      <c r="D9" s="116">
        <f>EDATE(D8,E7)</f>
        <v>47118</v>
      </c>
      <c r="E9" s="197">
        <v>339651.31000000064</v>
      </c>
      <c r="F9" s="114" t="s">
        <v>61</v>
      </c>
      <c r="G9" s="97"/>
      <c r="H9" s="100"/>
      <c r="I9" s="100"/>
      <c r="J9" s="100"/>
      <c r="K9" s="118" t="s">
        <v>63</v>
      </c>
      <c r="L9" s="119">
        <v>4741</v>
      </c>
      <c r="M9" s="118"/>
      <c r="N9" s="115"/>
      <c r="O9" s="78"/>
    </row>
    <row r="10" spans="1:16" x14ac:dyDescent="0.25">
      <c r="A10" s="97"/>
      <c r="B10" s="113" t="s">
        <v>64</v>
      </c>
      <c r="C10" s="66"/>
      <c r="D10" s="100"/>
      <c r="E10" s="120">
        <f>M4</f>
        <v>4.2311748576249732E-2</v>
      </c>
      <c r="F10" s="114"/>
      <c r="G10" s="97"/>
      <c r="H10" s="100"/>
      <c r="I10" s="100"/>
      <c r="J10" s="100"/>
      <c r="K10" s="100"/>
      <c r="L10" s="100"/>
      <c r="M10" s="121"/>
      <c r="N10" s="121"/>
      <c r="O10" s="79"/>
    </row>
    <row r="11" spans="1:16" x14ac:dyDescent="0.25">
      <c r="A11" s="97"/>
      <c r="B11" s="113" t="s">
        <v>65</v>
      </c>
      <c r="C11" s="66"/>
      <c r="D11" s="100"/>
      <c r="E11" s="122">
        <f>ROUND(E8*E10,2)</f>
        <v>38092.83</v>
      </c>
      <c r="F11" s="114" t="s">
        <v>61</v>
      </c>
      <c r="G11" s="97"/>
      <c r="H11" s="100"/>
      <c r="I11" s="100"/>
      <c r="J11" s="100"/>
      <c r="K11" s="100"/>
      <c r="L11" s="100"/>
      <c r="M11" s="121"/>
      <c r="N11" s="121"/>
      <c r="O11" s="79"/>
    </row>
    <row r="12" spans="1:16" x14ac:dyDescent="0.25">
      <c r="A12" s="97"/>
      <c r="B12" s="113" t="s">
        <v>66</v>
      </c>
      <c r="C12" s="66"/>
      <c r="D12" s="100"/>
      <c r="E12" s="122">
        <f>ROUND(E9*E10,2)</f>
        <v>14371.24</v>
      </c>
      <c r="F12" s="114" t="s">
        <v>61</v>
      </c>
      <c r="G12" s="97"/>
      <c r="H12" s="100"/>
      <c r="I12" s="100"/>
      <c r="J12" s="100"/>
      <c r="K12" s="123"/>
      <c r="L12" s="123"/>
      <c r="M12" s="115"/>
      <c r="N12" s="115"/>
      <c r="O12" s="78"/>
      <c r="P12" s="79"/>
    </row>
    <row r="13" spans="1:16" x14ac:dyDescent="0.25">
      <c r="A13" s="97"/>
      <c r="B13" s="124" t="s">
        <v>77</v>
      </c>
      <c r="C13" s="125"/>
      <c r="D13" s="126"/>
      <c r="E13" s="127">
        <v>3.3000000000000002E-2</v>
      </c>
      <c r="F13" s="128"/>
      <c r="G13" s="97"/>
      <c r="H13" s="100"/>
      <c r="I13" s="100"/>
      <c r="J13" s="100"/>
      <c r="K13" s="123"/>
      <c r="L13" s="123"/>
      <c r="M13" s="115"/>
      <c r="N13" s="115"/>
      <c r="O13" s="78"/>
      <c r="P13" s="79"/>
    </row>
    <row r="14" spans="1:16" x14ac:dyDescent="0.25">
      <c r="A14" s="97"/>
      <c r="B14" s="96"/>
      <c r="C14" s="66"/>
      <c r="D14" s="100"/>
      <c r="E14" s="129"/>
      <c r="F14" s="96"/>
      <c r="G14" s="97"/>
      <c r="H14" s="100"/>
      <c r="I14" s="100"/>
      <c r="J14" s="100"/>
      <c r="K14" s="123"/>
      <c r="L14" s="123"/>
      <c r="M14" s="115"/>
      <c r="N14" s="115"/>
      <c r="O14" s="78"/>
      <c r="P14" s="79"/>
    </row>
    <row r="15" spans="1:16" x14ac:dyDescent="0.25">
      <c r="A15" s="100"/>
      <c r="B15" s="100"/>
      <c r="C15" s="100"/>
      <c r="D15" s="100"/>
      <c r="E15" s="100"/>
      <c r="F15" s="100"/>
      <c r="G15" s="100"/>
      <c r="H15" s="100"/>
      <c r="I15" s="100"/>
      <c r="J15" s="100"/>
      <c r="K15" s="123"/>
      <c r="L15" s="123"/>
      <c r="M15" s="115"/>
      <c r="N15" s="115"/>
      <c r="O15" s="78"/>
      <c r="P15" s="79"/>
    </row>
    <row r="16" spans="1:16" ht="15.75" thickBot="1" x14ac:dyDescent="0.3">
      <c r="A16" s="130" t="s">
        <v>67</v>
      </c>
      <c r="B16" s="130" t="s">
        <v>68</v>
      </c>
      <c r="C16" s="130" t="s">
        <v>69</v>
      </c>
      <c r="D16" s="130" t="s">
        <v>70</v>
      </c>
      <c r="E16" s="130" t="s">
        <v>71</v>
      </c>
      <c r="F16" s="130" t="s">
        <v>72</v>
      </c>
      <c r="G16" s="130" t="s">
        <v>73</v>
      </c>
      <c r="H16" s="100"/>
      <c r="I16" s="100"/>
      <c r="J16" s="100"/>
      <c r="K16" s="123"/>
      <c r="L16" s="123"/>
      <c r="M16" s="115"/>
      <c r="N16" s="115"/>
      <c r="O16" s="78"/>
      <c r="P16" s="79"/>
    </row>
    <row r="17" spans="1:16" x14ac:dyDescent="0.25">
      <c r="A17" s="131">
        <f>E6</f>
        <v>44593</v>
      </c>
      <c r="B17" s="66">
        <v>1</v>
      </c>
      <c r="C17" s="105">
        <f>E11</f>
        <v>38092.83</v>
      </c>
      <c r="D17" s="132">
        <f>ROUND(IPMT($E$13/12,B17,$E$7,-$E$11,$E$12,0),2)</f>
        <v>104.76</v>
      </c>
      <c r="E17" s="132">
        <f>ROUND(PPMT($E$13/12,B17,$E$7,-$E$11,$E$12,0),2)</f>
        <v>254.82</v>
      </c>
      <c r="F17" s="132">
        <f>ROUND(PMT($E$13/12,E7,-E11,E12),2)</f>
        <v>359.57</v>
      </c>
      <c r="G17" s="132">
        <f>C17-E17</f>
        <v>37838.01</v>
      </c>
      <c r="H17" s="100"/>
      <c r="I17" s="100"/>
      <c r="J17" s="100"/>
      <c r="K17" s="123"/>
      <c r="L17" s="123"/>
      <c r="M17" s="115"/>
      <c r="N17" s="115"/>
      <c r="O17" s="78"/>
      <c r="P17" s="79"/>
    </row>
    <row r="18" spans="1:16" x14ac:dyDescent="0.25">
      <c r="A18" s="131">
        <f>EDATE(A17,1)</f>
        <v>44621</v>
      </c>
      <c r="B18" s="66">
        <v>2</v>
      </c>
      <c r="C18" s="105">
        <f>G17</f>
        <v>37838.01</v>
      </c>
      <c r="D18" s="132">
        <f t="shared" ref="D18:D75" si="0">ROUND(C18*$E$13/12,2)</f>
        <v>104.05</v>
      </c>
      <c r="E18" s="132">
        <f>F18-D18</f>
        <v>255.51999999999998</v>
      </c>
      <c r="F18" s="132">
        <f>F17</f>
        <v>359.57</v>
      </c>
      <c r="G18" s="132">
        <f t="shared" ref="G18:G75" si="1">C18-E18</f>
        <v>37582.490000000005</v>
      </c>
      <c r="H18" s="100"/>
      <c r="I18" s="100"/>
      <c r="J18" s="100"/>
      <c r="K18" s="123"/>
      <c r="L18" s="123"/>
      <c r="M18" s="115"/>
      <c r="N18" s="115"/>
      <c r="O18" s="78"/>
      <c r="P18" s="79"/>
    </row>
    <row r="19" spans="1:16" x14ac:dyDescent="0.25">
      <c r="A19" s="73">
        <f>EDATE(A18,1)</f>
        <v>44652</v>
      </c>
      <c r="B19" s="74">
        <v>3</v>
      </c>
      <c r="C19" s="69">
        <f>G18</f>
        <v>37582.490000000005</v>
      </c>
      <c r="D19" s="75">
        <f t="shared" si="0"/>
        <v>103.35</v>
      </c>
      <c r="E19" s="75">
        <f>F19-D19</f>
        <v>256.22000000000003</v>
      </c>
      <c r="F19" s="75">
        <f t="shared" ref="F19:F82" si="2">F18</f>
        <v>359.57</v>
      </c>
      <c r="G19" s="75">
        <f t="shared" si="1"/>
        <v>37326.270000000004</v>
      </c>
      <c r="K19" s="77"/>
      <c r="L19" s="77"/>
      <c r="M19" s="78"/>
      <c r="N19" s="78"/>
      <c r="O19" s="78"/>
      <c r="P19" s="79"/>
    </row>
    <row r="20" spans="1:16" x14ac:dyDescent="0.25">
      <c r="A20" s="73">
        <f t="shared" ref="A20:A83" si="3">EDATE(A19,1)</f>
        <v>44682</v>
      </c>
      <c r="B20" s="74">
        <v>4</v>
      </c>
      <c r="C20" s="69">
        <f t="shared" ref="C20:C75" si="4">G19</f>
        <v>37326.270000000004</v>
      </c>
      <c r="D20" s="75">
        <f t="shared" si="0"/>
        <v>102.65</v>
      </c>
      <c r="E20" s="75">
        <f t="shared" ref="E20:E75" si="5">F20-D20</f>
        <v>256.91999999999996</v>
      </c>
      <c r="F20" s="75">
        <f t="shared" si="2"/>
        <v>359.57</v>
      </c>
      <c r="G20" s="75">
        <f t="shared" si="1"/>
        <v>37069.350000000006</v>
      </c>
      <c r="K20" s="77"/>
      <c r="L20" s="77"/>
      <c r="M20" s="78"/>
      <c r="N20" s="78"/>
      <c r="O20" s="78"/>
      <c r="P20" s="79"/>
    </row>
    <row r="21" spans="1:16" x14ac:dyDescent="0.25">
      <c r="A21" s="73">
        <f t="shared" si="3"/>
        <v>44713</v>
      </c>
      <c r="B21" s="74">
        <v>5</v>
      </c>
      <c r="C21" s="69">
        <f t="shared" si="4"/>
        <v>37069.350000000006</v>
      </c>
      <c r="D21" s="75">
        <f t="shared" si="0"/>
        <v>101.94</v>
      </c>
      <c r="E21" s="75">
        <f t="shared" si="5"/>
        <v>257.63</v>
      </c>
      <c r="F21" s="75">
        <f t="shared" si="2"/>
        <v>359.57</v>
      </c>
      <c r="G21" s="75">
        <f t="shared" si="1"/>
        <v>36811.720000000008</v>
      </c>
      <c r="K21" s="77"/>
      <c r="L21" s="77"/>
      <c r="M21" s="78"/>
      <c r="N21" s="78"/>
      <c r="O21" s="78"/>
      <c r="P21" s="79"/>
    </row>
    <row r="22" spans="1:16" x14ac:dyDescent="0.25">
      <c r="A22" s="73">
        <f t="shared" si="3"/>
        <v>44743</v>
      </c>
      <c r="B22" s="74">
        <v>6</v>
      </c>
      <c r="C22" s="69">
        <f t="shared" si="4"/>
        <v>36811.720000000008</v>
      </c>
      <c r="D22" s="75">
        <f t="shared" si="0"/>
        <v>101.23</v>
      </c>
      <c r="E22" s="75">
        <f t="shared" si="5"/>
        <v>258.33999999999997</v>
      </c>
      <c r="F22" s="75">
        <f t="shared" si="2"/>
        <v>359.57</v>
      </c>
      <c r="G22" s="75">
        <f t="shared" si="1"/>
        <v>36553.380000000012</v>
      </c>
      <c r="K22" s="77"/>
      <c r="L22" s="77"/>
      <c r="M22" s="78"/>
      <c r="N22" s="78"/>
      <c r="O22" s="78"/>
      <c r="P22" s="79"/>
    </row>
    <row r="23" spans="1:16" x14ac:dyDescent="0.25">
      <c r="A23" s="73">
        <f t="shared" si="3"/>
        <v>44774</v>
      </c>
      <c r="B23" s="74">
        <v>7</v>
      </c>
      <c r="C23" s="69">
        <f t="shared" si="4"/>
        <v>36553.380000000012</v>
      </c>
      <c r="D23" s="75">
        <f t="shared" si="0"/>
        <v>100.52</v>
      </c>
      <c r="E23" s="75">
        <f t="shared" si="5"/>
        <v>259.05</v>
      </c>
      <c r="F23" s="75">
        <f t="shared" si="2"/>
        <v>359.57</v>
      </c>
      <c r="G23" s="75">
        <f t="shared" si="1"/>
        <v>36294.330000000009</v>
      </c>
      <c r="K23" s="77"/>
      <c r="L23" s="77"/>
      <c r="M23" s="78"/>
      <c r="N23" s="78"/>
      <c r="O23" s="78"/>
      <c r="P23" s="79"/>
    </row>
    <row r="24" spans="1:16" x14ac:dyDescent="0.25">
      <c r="A24" s="73">
        <f>EDATE(A23,1)</f>
        <v>44805</v>
      </c>
      <c r="B24" s="74">
        <v>8</v>
      </c>
      <c r="C24" s="69">
        <f t="shared" si="4"/>
        <v>36294.330000000009</v>
      </c>
      <c r="D24" s="75">
        <f t="shared" si="0"/>
        <v>99.81</v>
      </c>
      <c r="E24" s="75">
        <f t="shared" si="5"/>
        <v>259.76</v>
      </c>
      <c r="F24" s="75">
        <f t="shared" si="2"/>
        <v>359.57</v>
      </c>
      <c r="G24" s="75">
        <f t="shared" si="1"/>
        <v>36034.570000000007</v>
      </c>
      <c r="K24" s="77"/>
      <c r="L24" s="77"/>
      <c r="M24" s="78"/>
      <c r="N24" s="78"/>
      <c r="O24" s="78"/>
      <c r="P24" s="79"/>
    </row>
    <row r="25" spans="1:16" x14ac:dyDescent="0.25">
      <c r="A25" s="73">
        <f t="shared" si="3"/>
        <v>44835</v>
      </c>
      <c r="B25" s="74">
        <v>9</v>
      </c>
      <c r="C25" s="69">
        <f t="shared" si="4"/>
        <v>36034.570000000007</v>
      </c>
      <c r="D25" s="75">
        <f t="shared" si="0"/>
        <v>99.1</v>
      </c>
      <c r="E25" s="75">
        <f t="shared" si="5"/>
        <v>260.47000000000003</v>
      </c>
      <c r="F25" s="75">
        <f t="shared" si="2"/>
        <v>359.57</v>
      </c>
      <c r="G25" s="75">
        <f t="shared" si="1"/>
        <v>35774.100000000006</v>
      </c>
      <c r="K25" s="77"/>
      <c r="L25" s="77"/>
      <c r="M25" s="78"/>
      <c r="N25" s="78"/>
      <c r="O25" s="78"/>
      <c r="P25" s="79"/>
    </row>
    <row r="26" spans="1:16" x14ac:dyDescent="0.25">
      <c r="A26" s="73">
        <f t="shared" si="3"/>
        <v>44866</v>
      </c>
      <c r="B26" s="74">
        <v>10</v>
      </c>
      <c r="C26" s="69">
        <f t="shared" si="4"/>
        <v>35774.100000000006</v>
      </c>
      <c r="D26" s="75">
        <f t="shared" si="0"/>
        <v>98.38</v>
      </c>
      <c r="E26" s="75">
        <f t="shared" si="5"/>
        <v>261.19</v>
      </c>
      <c r="F26" s="75">
        <f t="shared" si="2"/>
        <v>359.57</v>
      </c>
      <c r="G26" s="75">
        <f t="shared" si="1"/>
        <v>35512.910000000003</v>
      </c>
      <c r="K26" s="77"/>
      <c r="L26" s="77"/>
      <c r="M26" s="78"/>
      <c r="N26" s="78"/>
      <c r="O26" s="78"/>
      <c r="P26" s="79"/>
    </row>
    <row r="27" spans="1:16" x14ac:dyDescent="0.25">
      <c r="A27" s="73">
        <f t="shared" si="3"/>
        <v>44896</v>
      </c>
      <c r="B27" s="74">
        <v>11</v>
      </c>
      <c r="C27" s="69">
        <f t="shared" si="4"/>
        <v>35512.910000000003</v>
      </c>
      <c r="D27" s="75">
        <f t="shared" si="0"/>
        <v>97.66</v>
      </c>
      <c r="E27" s="75">
        <f t="shared" si="5"/>
        <v>261.90999999999997</v>
      </c>
      <c r="F27" s="75">
        <f t="shared" si="2"/>
        <v>359.57</v>
      </c>
      <c r="G27" s="75">
        <f t="shared" si="1"/>
        <v>35251</v>
      </c>
    </row>
    <row r="28" spans="1:16" x14ac:dyDescent="0.25">
      <c r="A28" s="73">
        <f t="shared" si="3"/>
        <v>44927</v>
      </c>
      <c r="B28" s="74">
        <v>12</v>
      </c>
      <c r="C28" s="69">
        <f t="shared" si="4"/>
        <v>35251</v>
      </c>
      <c r="D28" s="75">
        <f t="shared" si="0"/>
        <v>96.94</v>
      </c>
      <c r="E28" s="75">
        <f t="shared" si="5"/>
        <v>262.63</v>
      </c>
      <c r="F28" s="75">
        <f t="shared" si="2"/>
        <v>359.57</v>
      </c>
      <c r="G28" s="75">
        <f t="shared" si="1"/>
        <v>34988.370000000003</v>
      </c>
    </row>
    <row r="29" spans="1:16" x14ac:dyDescent="0.25">
      <c r="A29" s="73">
        <f t="shared" si="3"/>
        <v>44958</v>
      </c>
      <c r="B29" s="74">
        <v>13</v>
      </c>
      <c r="C29" s="69">
        <f t="shared" si="4"/>
        <v>34988.370000000003</v>
      </c>
      <c r="D29" s="75">
        <f t="shared" si="0"/>
        <v>96.22</v>
      </c>
      <c r="E29" s="75">
        <f t="shared" si="5"/>
        <v>263.35000000000002</v>
      </c>
      <c r="F29" s="75">
        <f t="shared" si="2"/>
        <v>359.57</v>
      </c>
      <c r="G29" s="75">
        <f t="shared" si="1"/>
        <v>34725.020000000004</v>
      </c>
    </row>
    <row r="30" spans="1:16" x14ac:dyDescent="0.25">
      <c r="A30" s="73">
        <f t="shared" si="3"/>
        <v>44986</v>
      </c>
      <c r="B30" s="74">
        <v>14</v>
      </c>
      <c r="C30" s="69">
        <f t="shared" si="4"/>
        <v>34725.020000000004</v>
      </c>
      <c r="D30" s="75">
        <f t="shared" si="0"/>
        <v>95.49</v>
      </c>
      <c r="E30" s="75">
        <f t="shared" si="5"/>
        <v>264.08</v>
      </c>
      <c r="F30" s="75">
        <f t="shared" si="2"/>
        <v>359.57</v>
      </c>
      <c r="G30" s="75">
        <f t="shared" si="1"/>
        <v>34460.94</v>
      </c>
    </row>
    <row r="31" spans="1:16" x14ac:dyDescent="0.25">
      <c r="A31" s="73">
        <f t="shared" si="3"/>
        <v>45017</v>
      </c>
      <c r="B31" s="74">
        <v>15</v>
      </c>
      <c r="C31" s="69">
        <f t="shared" si="4"/>
        <v>34460.94</v>
      </c>
      <c r="D31" s="75">
        <f t="shared" si="0"/>
        <v>94.77</v>
      </c>
      <c r="E31" s="75">
        <f t="shared" si="5"/>
        <v>264.8</v>
      </c>
      <c r="F31" s="75">
        <f t="shared" si="2"/>
        <v>359.57</v>
      </c>
      <c r="G31" s="75">
        <f t="shared" si="1"/>
        <v>34196.14</v>
      </c>
    </row>
    <row r="32" spans="1:16" x14ac:dyDescent="0.25">
      <c r="A32" s="73">
        <f t="shared" si="3"/>
        <v>45047</v>
      </c>
      <c r="B32" s="74">
        <v>16</v>
      </c>
      <c r="C32" s="69">
        <f t="shared" si="4"/>
        <v>34196.14</v>
      </c>
      <c r="D32" s="75">
        <f t="shared" si="0"/>
        <v>94.04</v>
      </c>
      <c r="E32" s="75">
        <f t="shared" si="5"/>
        <v>265.52999999999997</v>
      </c>
      <c r="F32" s="75">
        <f t="shared" si="2"/>
        <v>359.57</v>
      </c>
      <c r="G32" s="75">
        <f t="shared" si="1"/>
        <v>33930.61</v>
      </c>
    </row>
    <row r="33" spans="1:7" x14ac:dyDescent="0.25">
      <c r="A33" s="73">
        <f t="shared" si="3"/>
        <v>45078</v>
      </c>
      <c r="B33" s="74">
        <v>17</v>
      </c>
      <c r="C33" s="69">
        <f t="shared" si="4"/>
        <v>33930.61</v>
      </c>
      <c r="D33" s="75">
        <f t="shared" si="0"/>
        <v>93.31</v>
      </c>
      <c r="E33" s="75">
        <f t="shared" si="5"/>
        <v>266.26</v>
      </c>
      <c r="F33" s="75">
        <f t="shared" si="2"/>
        <v>359.57</v>
      </c>
      <c r="G33" s="75">
        <f t="shared" si="1"/>
        <v>33664.35</v>
      </c>
    </row>
    <row r="34" spans="1:7" x14ac:dyDescent="0.25">
      <c r="A34" s="73">
        <f t="shared" si="3"/>
        <v>45108</v>
      </c>
      <c r="B34" s="74">
        <v>18</v>
      </c>
      <c r="C34" s="69">
        <f t="shared" si="4"/>
        <v>33664.35</v>
      </c>
      <c r="D34" s="75">
        <f t="shared" si="0"/>
        <v>92.58</v>
      </c>
      <c r="E34" s="75">
        <f t="shared" si="5"/>
        <v>266.99</v>
      </c>
      <c r="F34" s="75">
        <f t="shared" si="2"/>
        <v>359.57</v>
      </c>
      <c r="G34" s="75">
        <f t="shared" si="1"/>
        <v>33397.360000000001</v>
      </c>
    </row>
    <row r="35" spans="1:7" x14ac:dyDescent="0.25">
      <c r="A35" s="73">
        <f t="shared" si="3"/>
        <v>45139</v>
      </c>
      <c r="B35" s="74">
        <v>19</v>
      </c>
      <c r="C35" s="69">
        <f t="shared" si="4"/>
        <v>33397.360000000001</v>
      </c>
      <c r="D35" s="75">
        <f t="shared" si="0"/>
        <v>91.84</v>
      </c>
      <c r="E35" s="75">
        <f t="shared" si="5"/>
        <v>267.73</v>
      </c>
      <c r="F35" s="75">
        <f t="shared" si="2"/>
        <v>359.57</v>
      </c>
      <c r="G35" s="75">
        <f t="shared" si="1"/>
        <v>33129.629999999997</v>
      </c>
    </row>
    <row r="36" spans="1:7" x14ac:dyDescent="0.25">
      <c r="A36" s="73">
        <f t="shared" si="3"/>
        <v>45170</v>
      </c>
      <c r="B36" s="74">
        <v>20</v>
      </c>
      <c r="C36" s="69">
        <f t="shared" si="4"/>
        <v>33129.629999999997</v>
      </c>
      <c r="D36" s="75">
        <f t="shared" si="0"/>
        <v>91.11</v>
      </c>
      <c r="E36" s="75">
        <f t="shared" si="5"/>
        <v>268.45999999999998</v>
      </c>
      <c r="F36" s="75">
        <f t="shared" si="2"/>
        <v>359.57</v>
      </c>
      <c r="G36" s="75">
        <f t="shared" si="1"/>
        <v>32861.17</v>
      </c>
    </row>
    <row r="37" spans="1:7" x14ac:dyDescent="0.25">
      <c r="A37" s="73">
        <f t="shared" si="3"/>
        <v>45200</v>
      </c>
      <c r="B37" s="74">
        <v>21</v>
      </c>
      <c r="C37" s="69">
        <f t="shared" si="4"/>
        <v>32861.17</v>
      </c>
      <c r="D37" s="75">
        <f t="shared" si="0"/>
        <v>90.37</v>
      </c>
      <c r="E37" s="75">
        <f t="shared" si="5"/>
        <v>269.2</v>
      </c>
      <c r="F37" s="75">
        <f t="shared" si="2"/>
        <v>359.57</v>
      </c>
      <c r="G37" s="75">
        <f t="shared" si="1"/>
        <v>32591.969999999998</v>
      </c>
    </row>
    <row r="38" spans="1:7" x14ac:dyDescent="0.25">
      <c r="A38" s="73">
        <f t="shared" si="3"/>
        <v>45231</v>
      </c>
      <c r="B38" s="74">
        <v>22</v>
      </c>
      <c r="C38" s="69">
        <f t="shared" si="4"/>
        <v>32591.969999999998</v>
      </c>
      <c r="D38" s="75">
        <f t="shared" si="0"/>
        <v>89.63</v>
      </c>
      <c r="E38" s="75">
        <f t="shared" si="5"/>
        <v>269.94</v>
      </c>
      <c r="F38" s="75">
        <f t="shared" si="2"/>
        <v>359.57</v>
      </c>
      <c r="G38" s="75">
        <f t="shared" si="1"/>
        <v>32322.03</v>
      </c>
    </row>
    <row r="39" spans="1:7" x14ac:dyDescent="0.25">
      <c r="A39" s="73">
        <f t="shared" si="3"/>
        <v>45261</v>
      </c>
      <c r="B39" s="74">
        <v>23</v>
      </c>
      <c r="C39" s="69">
        <f t="shared" si="4"/>
        <v>32322.03</v>
      </c>
      <c r="D39" s="75">
        <f t="shared" si="0"/>
        <v>88.89</v>
      </c>
      <c r="E39" s="75">
        <f t="shared" si="5"/>
        <v>270.68</v>
      </c>
      <c r="F39" s="75">
        <f t="shared" si="2"/>
        <v>359.57</v>
      </c>
      <c r="G39" s="75">
        <f t="shared" si="1"/>
        <v>32051.35</v>
      </c>
    </row>
    <row r="40" spans="1:7" x14ac:dyDescent="0.25">
      <c r="A40" s="73">
        <f t="shared" si="3"/>
        <v>45292</v>
      </c>
      <c r="B40" s="74">
        <v>24</v>
      </c>
      <c r="C40" s="69">
        <f t="shared" si="4"/>
        <v>32051.35</v>
      </c>
      <c r="D40" s="75">
        <f t="shared" si="0"/>
        <v>88.14</v>
      </c>
      <c r="E40" s="75">
        <f t="shared" si="5"/>
        <v>271.43</v>
      </c>
      <c r="F40" s="75">
        <f t="shared" si="2"/>
        <v>359.57</v>
      </c>
      <c r="G40" s="75">
        <f t="shared" si="1"/>
        <v>31779.919999999998</v>
      </c>
    </row>
    <row r="41" spans="1:7" x14ac:dyDescent="0.25">
      <c r="A41" s="73">
        <f t="shared" si="3"/>
        <v>45323</v>
      </c>
      <c r="B41" s="74">
        <v>25</v>
      </c>
      <c r="C41" s="69">
        <f t="shared" si="4"/>
        <v>31779.919999999998</v>
      </c>
      <c r="D41" s="75">
        <f t="shared" si="0"/>
        <v>87.39</v>
      </c>
      <c r="E41" s="75">
        <f t="shared" si="5"/>
        <v>272.18</v>
      </c>
      <c r="F41" s="75">
        <f t="shared" si="2"/>
        <v>359.57</v>
      </c>
      <c r="G41" s="75">
        <f t="shared" si="1"/>
        <v>31507.739999999998</v>
      </c>
    </row>
    <row r="42" spans="1:7" x14ac:dyDescent="0.25">
      <c r="A42" s="73">
        <f t="shared" si="3"/>
        <v>45352</v>
      </c>
      <c r="B42" s="74">
        <v>26</v>
      </c>
      <c r="C42" s="69">
        <f t="shared" si="4"/>
        <v>31507.739999999998</v>
      </c>
      <c r="D42" s="75">
        <f t="shared" si="0"/>
        <v>86.65</v>
      </c>
      <c r="E42" s="75">
        <f t="shared" si="5"/>
        <v>272.91999999999996</v>
      </c>
      <c r="F42" s="75">
        <f t="shared" si="2"/>
        <v>359.57</v>
      </c>
      <c r="G42" s="75">
        <f t="shared" si="1"/>
        <v>31234.82</v>
      </c>
    </row>
    <row r="43" spans="1:7" x14ac:dyDescent="0.25">
      <c r="A43" s="73">
        <f t="shared" si="3"/>
        <v>45383</v>
      </c>
      <c r="B43" s="74">
        <v>27</v>
      </c>
      <c r="C43" s="69">
        <f t="shared" si="4"/>
        <v>31234.82</v>
      </c>
      <c r="D43" s="75">
        <f t="shared" si="0"/>
        <v>85.9</v>
      </c>
      <c r="E43" s="75">
        <f t="shared" si="5"/>
        <v>273.66999999999996</v>
      </c>
      <c r="F43" s="75">
        <f t="shared" si="2"/>
        <v>359.57</v>
      </c>
      <c r="G43" s="75">
        <f t="shared" si="1"/>
        <v>30961.15</v>
      </c>
    </row>
    <row r="44" spans="1:7" x14ac:dyDescent="0.25">
      <c r="A44" s="73">
        <f t="shared" si="3"/>
        <v>45413</v>
      </c>
      <c r="B44" s="74">
        <v>28</v>
      </c>
      <c r="C44" s="69">
        <f t="shared" si="4"/>
        <v>30961.15</v>
      </c>
      <c r="D44" s="75">
        <f t="shared" si="0"/>
        <v>85.14</v>
      </c>
      <c r="E44" s="75">
        <f t="shared" si="5"/>
        <v>274.43</v>
      </c>
      <c r="F44" s="75">
        <f t="shared" si="2"/>
        <v>359.57</v>
      </c>
      <c r="G44" s="75">
        <f t="shared" si="1"/>
        <v>30686.720000000001</v>
      </c>
    </row>
    <row r="45" spans="1:7" x14ac:dyDescent="0.25">
      <c r="A45" s="73">
        <f t="shared" si="3"/>
        <v>45444</v>
      </c>
      <c r="B45" s="74">
        <v>29</v>
      </c>
      <c r="C45" s="69">
        <f t="shared" si="4"/>
        <v>30686.720000000001</v>
      </c>
      <c r="D45" s="75">
        <f t="shared" si="0"/>
        <v>84.39</v>
      </c>
      <c r="E45" s="75">
        <f t="shared" si="5"/>
        <v>275.18</v>
      </c>
      <c r="F45" s="75">
        <f t="shared" si="2"/>
        <v>359.57</v>
      </c>
      <c r="G45" s="75">
        <f t="shared" si="1"/>
        <v>30411.54</v>
      </c>
    </row>
    <row r="46" spans="1:7" x14ac:dyDescent="0.25">
      <c r="A46" s="73">
        <f t="shared" si="3"/>
        <v>45474</v>
      </c>
      <c r="B46" s="74">
        <v>30</v>
      </c>
      <c r="C46" s="69">
        <f t="shared" si="4"/>
        <v>30411.54</v>
      </c>
      <c r="D46" s="75">
        <f t="shared" si="0"/>
        <v>83.63</v>
      </c>
      <c r="E46" s="75">
        <f t="shared" si="5"/>
        <v>275.94</v>
      </c>
      <c r="F46" s="75">
        <f t="shared" si="2"/>
        <v>359.57</v>
      </c>
      <c r="G46" s="75">
        <f t="shared" si="1"/>
        <v>30135.600000000002</v>
      </c>
    </row>
    <row r="47" spans="1:7" x14ac:dyDescent="0.25">
      <c r="A47" s="73">
        <f t="shared" si="3"/>
        <v>45505</v>
      </c>
      <c r="B47" s="74">
        <v>31</v>
      </c>
      <c r="C47" s="69">
        <f t="shared" si="4"/>
        <v>30135.600000000002</v>
      </c>
      <c r="D47" s="75">
        <f t="shared" si="0"/>
        <v>82.87</v>
      </c>
      <c r="E47" s="75">
        <f t="shared" si="5"/>
        <v>276.7</v>
      </c>
      <c r="F47" s="75">
        <f t="shared" si="2"/>
        <v>359.57</v>
      </c>
      <c r="G47" s="75">
        <f t="shared" si="1"/>
        <v>29858.9</v>
      </c>
    </row>
    <row r="48" spans="1:7" x14ac:dyDescent="0.25">
      <c r="A48" s="73">
        <f t="shared" si="3"/>
        <v>45536</v>
      </c>
      <c r="B48" s="74">
        <v>32</v>
      </c>
      <c r="C48" s="69">
        <f t="shared" si="4"/>
        <v>29858.9</v>
      </c>
      <c r="D48" s="75">
        <f t="shared" si="0"/>
        <v>82.11</v>
      </c>
      <c r="E48" s="75">
        <f t="shared" si="5"/>
        <v>277.45999999999998</v>
      </c>
      <c r="F48" s="75">
        <f t="shared" si="2"/>
        <v>359.57</v>
      </c>
      <c r="G48" s="75">
        <f t="shared" si="1"/>
        <v>29581.440000000002</v>
      </c>
    </row>
    <row r="49" spans="1:7" x14ac:dyDescent="0.25">
      <c r="A49" s="73">
        <f t="shared" si="3"/>
        <v>45566</v>
      </c>
      <c r="B49" s="74">
        <v>33</v>
      </c>
      <c r="C49" s="69">
        <f t="shared" si="4"/>
        <v>29581.440000000002</v>
      </c>
      <c r="D49" s="75">
        <f t="shared" si="0"/>
        <v>81.349999999999994</v>
      </c>
      <c r="E49" s="75">
        <f t="shared" si="5"/>
        <v>278.22000000000003</v>
      </c>
      <c r="F49" s="75">
        <f t="shared" si="2"/>
        <v>359.57</v>
      </c>
      <c r="G49" s="75">
        <f t="shared" si="1"/>
        <v>29303.22</v>
      </c>
    </row>
    <row r="50" spans="1:7" x14ac:dyDescent="0.25">
      <c r="A50" s="73">
        <f t="shared" si="3"/>
        <v>45597</v>
      </c>
      <c r="B50" s="74">
        <v>34</v>
      </c>
      <c r="C50" s="69">
        <f t="shared" si="4"/>
        <v>29303.22</v>
      </c>
      <c r="D50" s="75">
        <f t="shared" si="0"/>
        <v>80.58</v>
      </c>
      <c r="E50" s="75">
        <f t="shared" si="5"/>
        <v>278.99</v>
      </c>
      <c r="F50" s="75">
        <f t="shared" si="2"/>
        <v>359.57</v>
      </c>
      <c r="G50" s="75">
        <f t="shared" si="1"/>
        <v>29024.23</v>
      </c>
    </row>
    <row r="51" spans="1:7" x14ac:dyDescent="0.25">
      <c r="A51" s="73">
        <f t="shared" si="3"/>
        <v>45627</v>
      </c>
      <c r="B51" s="74">
        <v>35</v>
      </c>
      <c r="C51" s="69">
        <f t="shared" si="4"/>
        <v>29024.23</v>
      </c>
      <c r="D51" s="75">
        <f t="shared" si="0"/>
        <v>79.819999999999993</v>
      </c>
      <c r="E51" s="75">
        <f t="shared" si="5"/>
        <v>279.75</v>
      </c>
      <c r="F51" s="75">
        <f t="shared" si="2"/>
        <v>359.57</v>
      </c>
      <c r="G51" s="75">
        <f t="shared" si="1"/>
        <v>28744.48</v>
      </c>
    </row>
    <row r="52" spans="1:7" x14ac:dyDescent="0.25">
      <c r="A52" s="73">
        <f t="shared" si="3"/>
        <v>45658</v>
      </c>
      <c r="B52" s="74">
        <v>36</v>
      </c>
      <c r="C52" s="69">
        <f t="shared" si="4"/>
        <v>28744.48</v>
      </c>
      <c r="D52" s="75">
        <f t="shared" si="0"/>
        <v>79.05</v>
      </c>
      <c r="E52" s="75">
        <f t="shared" si="5"/>
        <v>280.52</v>
      </c>
      <c r="F52" s="75">
        <f t="shared" si="2"/>
        <v>359.57</v>
      </c>
      <c r="G52" s="75">
        <f t="shared" si="1"/>
        <v>28463.96</v>
      </c>
    </row>
    <row r="53" spans="1:7" x14ac:dyDescent="0.25">
      <c r="A53" s="73">
        <f t="shared" si="3"/>
        <v>45689</v>
      </c>
      <c r="B53" s="74">
        <v>37</v>
      </c>
      <c r="C53" s="69">
        <f t="shared" si="4"/>
        <v>28463.96</v>
      </c>
      <c r="D53" s="75">
        <f t="shared" si="0"/>
        <v>78.28</v>
      </c>
      <c r="E53" s="75">
        <f t="shared" si="5"/>
        <v>281.28999999999996</v>
      </c>
      <c r="F53" s="75">
        <f t="shared" si="2"/>
        <v>359.57</v>
      </c>
      <c r="G53" s="75">
        <f t="shared" si="1"/>
        <v>28182.67</v>
      </c>
    </row>
    <row r="54" spans="1:7" x14ac:dyDescent="0.25">
      <c r="A54" s="73">
        <f t="shared" si="3"/>
        <v>45717</v>
      </c>
      <c r="B54" s="74">
        <v>38</v>
      </c>
      <c r="C54" s="69">
        <f t="shared" si="4"/>
        <v>28182.67</v>
      </c>
      <c r="D54" s="75">
        <f t="shared" si="0"/>
        <v>77.5</v>
      </c>
      <c r="E54" s="75">
        <f t="shared" si="5"/>
        <v>282.07</v>
      </c>
      <c r="F54" s="75">
        <f t="shared" si="2"/>
        <v>359.57</v>
      </c>
      <c r="G54" s="75">
        <f t="shared" si="1"/>
        <v>27900.6</v>
      </c>
    </row>
    <row r="55" spans="1:7" x14ac:dyDescent="0.25">
      <c r="A55" s="73">
        <f t="shared" si="3"/>
        <v>45748</v>
      </c>
      <c r="B55" s="74">
        <v>39</v>
      </c>
      <c r="C55" s="69">
        <f t="shared" si="4"/>
        <v>27900.6</v>
      </c>
      <c r="D55" s="75">
        <f t="shared" si="0"/>
        <v>76.73</v>
      </c>
      <c r="E55" s="75">
        <f t="shared" si="5"/>
        <v>282.83999999999997</v>
      </c>
      <c r="F55" s="75">
        <f t="shared" si="2"/>
        <v>359.57</v>
      </c>
      <c r="G55" s="75">
        <f t="shared" si="1"/>
        <v>27617.759999999998</v>
      </c>
    </row>
    <row r="56" spans="1:7" x14ac:dyDescent="0.25">
      <c r="A56" s="73">
        <f t="shared" si="3"/>
        <v>45778</v>
      </c>
      <c r="B56" s="74">
        <v>40</v>
      </c>
      <c r="C56" s="69">
        <f t="shared" si="4"/>
        <v>27617.759999999998</v>
      </c>
      <c r="D56" s="75">
        <f t="shared" si="0"/>
        <v>75.95</v>
      </c>
      <c r="E56" s="75">
        <f t="shared" si="5"/>
        <v>283.62</v>
      </c>
      <c r="F56" s="75">
        <f t="shared" si="2"/>
        <v>359.57</v>
      </c>
      <c r="G56" s="75">
        <f t="shared" si="1"/>
        <v>27334.14</v>
      </c>
    </row>
    <row r="57" spans="1:7" x14ac:dyDescent="0.25">
      <c r="A57" s="73">
        <f t="shared" si="3"/>
        <v>45809</v>
      </c>
      <c r="B57" s="74">
        <v>41</v>
      </c>
      <c r="C57" s="69">
        <f t="shared" si="4"/>
        <v>27334.14</v>
      </c>
      <c r="D57" s="75">
        <f t="shared" si="0"/>
        <v>75.17</v>
      </c>
      <c r="E57" s="75">
        <f t="shared" si="5"/>
        <v>284.39999999999998</v>
      </c>
      <c r="F57" s="75">
        <f t="shared" si="2"/>
        <v>359.57</v>
      </c>
      <c r="G57" s="75">
        <f t="shared" si="1"/>
        <v>27049.739999999998</v>
      </c>
    </row>
    <row r="58" spans="1:7" x14ac:dyDescent="0.25">
      <c r="A58" s="73">
        <f t="shared" si="3"/>
        <v>45839</v>
      </c>
      <c r="B58" s="74">
        <v>42</v>
      </c>
      <c r="C58" s="69">
        <f t="shared" si="4"/>
        <v>27049.739999999998</v>
      </c>
      <c r="D58" s="75">
        <f t="shared" si="0"/>
        <v>74.39</v>
      </c>
      <c r="E58" s="75">
        <f t="shared" si="5"/>
        <v>285.18</v>
      </c>
      <c r="F58" s="75">
        <f t="shared" si="2"/>
        <v>359.57</v>
      </c>
      <c r="G58" s="75">
        <f t="shared" si="1"/>
        <v>26764.559999999998</v>
      </c>
    </row>
    <row r="59" spans="1:7" x14ac:dyDescent="0.25">
      <c r="A59" s="73">
        <f t="shared" si="3"/>
        <v>45870</v>
      </c>
      <c r="B59" s="74">
        <v>43</v>
      </c>
      <c r="C59" s="69">
        <f t="shared" si="4"/>
        <v>26764.559999999998</v>
      </c>
      <c r="D59" s="75">
        <f t="shared" si="0"/>
        <v>73.599999999999994</v>
      </c>
      <c r="E59" s="75">
        <f t="shared" si="5"/>
        <v>285.97000000000003</v>
      </c>
      <c r="F59" s="75">
        <f t="shared" si="2"/>
        <v>359.57</v>
      </c>
      <c r="G59" s="75">
        <f t="shared" si="1"/>
        <v>26478.589999999997</v>
      </c>
    </row>
    <row r="60" spans="1:7" x14ac:dyDescent="0.25">
      <c r="A60" s="73">
        <f t="shared" si="3"/>
        <v>45901</v>
      </c>
      <c r="B60" s="74">
        <v>44</v>
      </c>
      <c r="C60" s="69">
        <f t="shared" si="4"/>
        <v>26478.589999999997</v>
      </c>
      <c r="D60" s="75">
        <f t="shared" si="0"/>
        <v>72.819999999999993</v>
      </c>
      <c r="E60" s="75">
        <f t="shared" si="5"/>
        <v>286.75</v>
      </c>
      <c r="F60" s="75">
        <f t="shared" si="2"/>
        <v>359.57</v>
      </c>
      <c r="G60" s="75">
        <f t="shared" si="1"/>
        <v>26191.839999999997</v>
      </c>
    </row>
    <row r="61" spans="1:7" x14ac:dyDescent="0.25">
      <c r="A61" s="73">
        <f t="shared" si="3"/>
        <v>45931</v>
      </c>
      <c r="B61" s="74">
        <v>45</v>
      </c>
      <c r="C61" s="69">
        <f t="shared" si="4"/>
        <v>26191.839999999997</v>
      </c>
      <c r="D61" s="75">
        <f t="shared" si="0"/>
        <v>72.03</v>
      </c>
      <c r="E61" s="75">
        <f t="shared" si="5"/>
        <v>287.53999999999996</v>
      </c>
      <c r="F61" s="75">
        <f t="shared" si="2"/>
        <v>359.57</v>
      </c>
      <c r="G61" s="75">
        <f t="shared" si="1"/>
        <v>25904.299999999996</v>
      </c>
    </row>
    <row r="62" spans="1:7" x14ac:dyDescent="0.25">
      <c r="A62" s="73">
        <f t="shared" si="3"/>
        <v>45962</v>
      </c>
      <c r="B62" s="74">
        <v>46</v>
      </c>
      <c r="C62" s="69">
        <f t="shared" si="4"/>
        <v>25904.299999999996</v>
      </c>
      <c r="D62" s="75">
        <f t="shared" si="0"/>
        <v>71.239999999999995</v>
      </c>
      <c r="E62" s="75">
        <f t="shared" si="5"/>
        <v>288.33</v>
      </c>
      <c r="F62" s="75">
        <f t="shared" si="2"/>
        <v>359.57</v>
      </c>
      <c r="G62" s="75">
        <f t="shared" si="1"/>
        <v>25615.969999999994</v>
      </c>
    </row>
    <row r="63" spans="1:7" x14ac:dyDescent="0.25">
      <c r="A63" s="73">
        <f t="shared" si="3"/>
        <v>45992</v>
      </c>
      <c r="B63" s="74">
        <v>47</v>
      </c>
      <c r="C63" s="69">
        <f t="shared" si="4"/>
        <v>25615.969999999994</v>
      </c>
      <c r="D63" s="75">
        <f t="shared" si="0"/>
        <v>70.44</v>
      </c>
      <c r="E63" s="75">
        <f t="shared" si="5"/>
        <v>289.13</v>
      </c>
      <c r="F63" s="75">
        <f t="shared" si="2"/>
        <v>359.57</v>
      </c>
      <c r="G63" s="75">
        <f t="shared" si="1"/>
        <v>25326.839999999993</v>
      </c>
    </row>
    <row r="64" spans="1:7" x14ac:dyDescent="0.25">
      <c r="A64" s="73">
        <f t="shared" si="3"/>
        <v>46023</v>
      </c>
      <c r="B64" s="74">
        <v>48</v>
      </c>
      <c r="C64" s="69">
        <f t="shared" si="4"/>
        <v>25326.839999999993</v>
      </c>
      <c r="D64" s="75">
        <f t="shared" si="0"/>
        <v>69.650000000000006</v>
      </c>
      <c r="E64" s="75">
        <f t="shared" si="5"/>
        <v>289.91999999999996</v>
      </c>
      <c r="F64" s="75">
        <f t="shared" si="2"/>
        <v>359.57</v>
      </c>
      <c r="G64" s="75">
        <f t="shared" si="1"/>
        <v>25036.919999999995</v>
      </c>
    </row>
    <row r="65" spans="1:7" x14ac:dyDescent="0.25">
      <c r="A65" s="73">
        <f t="shared" si="3"/>
        <v>46054</v>
      </c>
      <c r="B65" s="74">
        <v>49</v>
      </c>
      <c r="C65" s="69">
        <f t="shared" si="4"/>
        <v>25036.919999999995</v>
      </c>
      <c r="D65" s="75">
        <f t="shared" si="0"/>
        <v>68.849999999999994</v>
      </c>
      <c r="E65" s="75">
        <f t="shared" si="5"/>
        <v>290.72000000000003</v>
      </c>
      <c r="F65" s="75">
        <f t="shared" si="2"/>
        <v>359.57</v>
      </c>
      <c r="G65" s="75">
        <f t="shared" si="1"/>
        <v>24746.199999999993</v>
      </c>
    </row>
    <row r="66" spans="1:7" x14ac:dyDescent="0.25">
      <c r="A66" s="73">
        <f t="shared" si="3"/>
        <v>46082</v>
      </c>
      <c r="B66" s="74">
        <v>50</v>
      </c>
      <c r="C66" s="69">
        <f t="shared" si="4"/>
        <v>24746.199999999993</v>
      </c>
      <c r="D66" s="75">
        <f t="shared" si="0"/>
        <v>68.05</v>
      </c>
      <c r="E66" s="75">
        <f t="shared" si="5"/>
        <v>291.52</v>
      </c>
      <c r="F66" s="75">
        <f t="shared" si="2"/>
        <v>359.57</v>
      </c>
      <c r="G66" s="75">
        <f t="shared" si="1"/>
        <v>24454.679999999993</v>
      </c>
    </row>
    <row r="67" spans="1:7" x14ac:dyDescent="0.25">
      <c r="A67" s="73">
        <f t="shared" si="3"/>
        <v>46113</v>
      </c>
      <c r="B67" s="74">
        <v>51</v>
      </c>
      <c r="C67" s="69">
        <f t="shared" si="4"/>
        <v>24454.679999999993</v>
      </c>
      <c r="D67" s="75">
        <f t="shared" si="0"/>
        <v>67.25</v>
      </c>
      <c r="E67" s="75">
        <f t="shared" si="5"/>
        <v>292.32</v>
      </c>
      <c r="F67" s="75">
        <f t="shared" si="2"/>
        <v>359.57</v>
      </c>
      <c r="G67" s="75">
        <f t="shared" si="1"/>
        <v>24162.359999999993</v>
      </c>
    </row>
    <row r="68" spans="1:7" x14ac:dyDescent="0.25">
      <c r="A68" s="73">
        <f t="shared" si="3"/>
        <v>46143</v>
      </c>
      <c r="B68" s="74">
        <v>52</v>
      </c>
      <c r="C68" s="69">
        <f t="shared" si="4"/>
        <v>24162.359999999993</v>
      </c>
      <c r="D68" s="75">
        <f t="shared" si="0"/>
        <v>66.45</v>
      </c>
      <c r="E68" s="75">
        <f t="shared" si="5"/>
        <v>293.12</v>
      </c>
      <c r="F68" s="75">
        <f t="shared" si="2"/>
        <v>359.57</v>
      </c>
      <c r="G68" s="75">
        <f t="shared" si="1"/>
        <v>23869.239999999994</v>
      </c>
    </row>
    <row r="69" spans="1:7" x14ac:dyDescent="0.25">
      <c r="A69" s="73">
        <f t="shared" si="3"/>
        <v>46174</v>
      </c>
      <c r="B69" s="74">
        <v>53</v>
      </c>
      <c r="C69" s="69">
        <f t="shared" si="4"/>
        <v>23869.239999999994</v>
      </c>
      <c r="D69" s="75">
        <f t="shared" si="0"/>
        <v>65.64</v>
      </c>
      <c r="E69" s="75">
        <f t="shared" si="5"/>
        <v>293.93</v>
      </c>
      <c r="F69" s="75">
        <f t="shared" si="2"/>
        <v>359.57</v>
      </c>
      <c r="G69" s="75">
        <f t="shared" si="1"/>
        <v>23575.309999999994</v>
      </c>
    </row>
    <row r="70" spans="1:7" x14ac:dyDescent="0.25">
      <c r="A70" s="73">
        <f t="shared" si="3"/>
        <v>46204</v>
      </c>
      <c r="B70" s="74">
        <v>54</v>
      </c>
      <c r="C70" s="69">
        <f t="shared" si="4"/>
        <v>23575.309999999994</v>
      </c>
      <c r="D70" s="75">
        <f t="shared" si="0"/>
        <v>64.83</v>
      </c>
      <c r="E70" s="75">
        <f t="shared" si="5"/>
        <v>294.74</v>
      </c>
      <c r="F70" s="75">
        <f t="shared" si="2"/>
        <v>359.57</v>
      </c>
      <c r="G70" s="75">
        <f t="shared" si="1"/>
        <v>23280.569999999992</v>
      </c>
    </row>
    <row r="71" spans="1:7" x14ac:dyDescent="0.25">
      <c r="A71" s="73">
        <f t="shared" si="3"/>
        <v>46235</v>
      </c>
      <c r="B71" s="74">
        <v>55</v>
      </c>
      <c r="C71" s="69">
        <f t="shared" si="4"/>
        <v>23280.569999999992</v>
      </c>
      <c r="D71" s="75">
        <f t="shared" si="0"/>
        <v>64.02</v>
      </c>
      <c r="E71" s="75">
        <f t="shared" si="5"/>
        <v>295.55</v>
      </c>
      <c r="F71" s="75">
        <f t="shared" si="2"/>
        <v>359.57</v>
      </c>
      <c r="G71" s="75">
        <f t="shared" si="1"/>
        <v>22985.019999999993</v>
      </c>
    </row>
    <row r="72" spans="1:7" x14ac:dyDescent="0.25">
      <c r="A72" s="73">
        <f t="shared" si="3"/>
        <v>46266</v>
      </c>
      <c r="B72" s="74">
        <v>56</v>
      </c>
      <c r="C72" s="69">
        <f t="shared" si="4"/>
        <v>22985.019999999993</v>
      </c>
      <c r="D72" s="75">
        <f t="shared" si="0"/>
        <v>63.21</v>
      </c>
      <c r="E72" s="75">
        <f t="shared" si="5"/>
        <v>296.36</v>
      </c>
      <c r="F72" s="75">
        <f t="shared" si="2"/>
        <v>359.57</v>
      </c>
      <c r="G72" s="75">
        <f t="shared" si="1"/>
        <v>22688.659999999993</v>
      </c>
    </row>
    <row r="73" spans="1:7" x14ac:dyDescent="0.25">
      <c r="A73" s="73">
        <f t="shared" si="3"/>
        <v>46296</v>
      </c>
      <c r="B73" s="74">
        <v>57</v>
      </c>
      <c r="C73" s="69">
        <f t="shared" si="4"/>
        <v>22688.659999999993</v>
      </c>
      <c r="D73" s="75">
        <f t="shared" si="0"/>
        <v>62.39</v>
      </c>
      <c r="E73" s="75">
        <f t="shared" si="5"/>
        <v>297.18</v>
      </c>
      <c r="F73" s="75">
        <f t="shared" si="2"/>
        <v>359.57</v>
      </c>
      <c r="G73" s="75">
        <f t="shared" si="1"/>
        <v>22391.479999999992</v>
      </c>
    </row>
    <row r="74" spans="1:7" x14ac:dyDescent="0.25">
      <c r="A74" s="73">
        <f t="shared" si="3"/>
        <v>46327</v>
      </c>
      <c r="B74" s="74">
        <v>58</v>
      </c>
      <c r="C74" s="69">
        <f t="shared" si="4"/>
        <v>22391.479999999992</v>
      </c>
      <c r="D74" s="75">
        <f t="shared" si="0"/>
        <v>61.58</v>
      </c>
      <c r="E74" s="75">
        <f t="shared" si="5"/>
        <v>297.99</v>
      </c>
      <c r="F74" s="75">
        <f t="shared" si="2"/>
        <v>359.57</v>
      </c>
      <c r="G74" s="75">
        <f t="shared" si="1"/>
        <v>22093.489999999991</v>
      </c>
    </row>
    <row r="75" spans="1:7" x14ac:dyDescent="0.25">
      <c r="A75" s="73">
        <f t="shared" si="3"/>
        <v>46357</v>
      </c>
      <c r="B75" s="74">
        <v>59</v>
      </c>
      <c r="C75" s="69">
        <f t="shared" si="4"/>
        <v>22093.489999999991</v>
      </c>
      <c r="D75" s="75">
        <f t="shared" si="0"/>
        <v>60.76</v>
      </c>
      <c r="E75" s="75">
        <f t="shared" si="5"/>
        <v>298.81</v>
      </c>
      <c r="F75" s="75">
        <f t="shared" si="2"/>
        <v>359.57</v>
      </c>
      <c r="G75" s="75">
        <f t="shared" si="1"/>
        <v>21794.679999999989</v>
      </c>
    </row>
    <row r="76" spans="1:7" x14ac:dyDescent="0.25">
      <c r="A76" s="73">
        <f t="shared" si="3"/>
        <v>46388</v>
      </c>
      <c r="B76" s="74">
        <v>60</v>
      </c>
      <c r="C76" s="69">
        <f>G75</f>
        <v>21794.679999999989</v>
      </c>
      <c r="D76" s="75">
        <f>ROUND(C76*$E$13/12,2)</f>
        <v>59.94</v>
      </c>
      <c r="E76" s="75">
        <f>F76-D76</f>
        <v>299.63</v>
      </c>
      <c r="F76" s="75">
        <f t="shared" si="2"/>
        <v>359.57</v>
      </c>
      <c r="G76" s="75">
        <f>C76-E76</f>
        <v>21495.049999999988</v>
      </c>
    </row>
    <row r="77" spans="1:7" x14ac:dyDescent="0.25">
      <c r="A77" s="73">
        <f t="shared" si="3"/>
        <v>46419</v>
      </c>
      <c r="B77" s="74">
        <v>61</v>
      </c>
      <c r="C77" s="69">
        <f t="shared" ref="C77:C99" si="6">G76</f>
        <v>21495.049999999988</v>
      </c>
      <c r="D77" s="75">
        <f t="shared" ref="D77:D99" si="7">ROUND(C77*$E$13/12,2)</f>
        <v>59.11</v>
      </c>
      <c r="E77" s="75">
        <f t="shared" ref="E77:E99" si="8">F77-D77</f>
        <v>300.45999999999998</v>
      </c>
      <c r="F77" s="75">
        <f t="shared" si="2"/>
        <v>359.57</v>
      </c>
      <c r="G77" s="75">
        <f t="shared" ref="G77:G99" si="9">C77-E77</f>
        <v>21194.589999999989</v>
      </c>
    </row>
    <row r="78" spans="1:7" x14ac:dyDescent="0.25">
      <c r="A78" s="73">
        <f t="shared" si="3"/>
        <v>46447</v>
      </c>
      <c r="B78" s="74">
        <v>62</v>
      </c>
      <c r="C78" s="69">
        <f t="shared" si="6"/>
        <v>21194.589999999989</v>
      </c>
      <c r="D78" s="75">
        <f t="shared" si="7"/>
        <v>58.29</v>
      </c>
      <c r="E78" s="75">
        <f t="shared" si="8"/>
        <v>301.27999999999997</v>
      </c>
      <c r="F78" s="75">
        <f t="shared" si="2"/>
        <v>359.57</v>
      </c>
      <c r="G78" s="75">
        <f t="shared" si="9"/>
        <v>20893.30999999999</v>
      </c>
    </row>
    <row r="79" spans="1:7" x14ac:dyDescent="0.25">
      <c r="A79" s="73">
        <f t="shared" si="3"/>
        <v>46478</v>
      </c>
      <c r="B79" s="74">
        <v>63</v>
      </c>
      <c r="C79" s="69">
        <f t="shared" si="6"/>
        <v>20893.30999999999</v>
      </c>
      <c r="D79" s="75">
        <f t="shared" si="7"/>
        <v>57.46</v>
      </c>
      <c r="E79" s="75">
        <f t="shared" si="8"/>
        <v>302.11</v>
      </c>
      <c r="F79" s="75">
        <f t="shared" si="2"/>
        <v>359.57</v>
      </c>
      <c r="G79" s="75">
        <f t="shared" si="9"/>
        <v>20591.19999999999</v>
      </c>
    </row>
    <row r="80" spans="1:7" x14ac:dyDescent="0.25">
      <c r="A80" s="73">
        <f t="shared" si="3"/>
        <v>46508</v>
      </c>
      <c r="B80" s="74">
        <v>64</v>
      </c>
      <c r="C80" s="69">
        <f t="shared" si="6"/>
        <v>20591.19999999999</v>
      </c>
      <c r="D80" s="75">
        <f t="shared" si="7"/>
        <v>56.63</v>
      </c>
      <c r="E80" s="75">
        <f t="shared" si="8"/>
        <v>302.94</v>
      </c>
      <c r="F80" s="75">
        <f t="shared" si="2"/>
        <v>359.57</v>
      </c>
      <c r="G80" s="75">
        <f t="shared" si="9"/>
        <v>20288.259999999991</v>
      </c>
    </row>
    <row r="81" spans="1:7" x14ac:dyDescent="0.25">
      <c r="A81" s="73">
        <f t="shared" si="3"/>
        <v>46539</v>
      </c>
      <c r="B81" s="74">
        <v>65</v>
      </c>
      <c r="C81" s="69">
        <f t="shared" si="6"/>
        <v>20288.259999999991</v>
      </c>
      <c r="D81" s="75">
        <f t="shared" si="7"/>
        <v>55.79</v>
      </c>
      <c r="E81" s="75">
        <f t="shared" si="8"/>
        <v>303.77999999999997</v>
      </c>
      <c r="F81" s="75">
        <f t="shared" si="2"/>
        <v>359.57</v>
      </c>
      <c r="G81" s="75">
        <f t="shared" si="9"/>
        <v>19984.479999999992</v>
      </c>
    </row>
    <row r="82" spans="1:7" x14ac:dyDescent="0.25">
      <c r="A82" s="73">
        <f t="shared" si="3"/>
        <v>46569</v>
      </c>
      <c r="B82" s="74">
        <v>66</v>
      </c>
      <c r="C82" s="69">
        <f t="shared" si="6"/>
        <v>19984.479999999992</v>
      </c>
      <c r="D82" s="75">
        <f t="shared" si="7"/>
        <v>54.96</v>
      </c>
      <c r="E82" s="75">
        <f t="shared" si="8"/>
        <v>304.61</v>
      </c>
      <c r="F82" s="75">
        <f t="shared" si="2"/>
        <v>359.57</v>
      </c>
      <c r="G82" s="75">
        <f t="shared" si="9"/>
        <v>19679.869999999992</v>
      </c>
    </row>
    <row r="83" spans="1:7" x14ac:dyDescent="0.25">
      <c r="A83" s="73">
        <f t="shared" si="3"/>
        <v>46600</v>
      </c>
      <c r="B83" s="74">
        <v>67</v>
      </c>
      <c r="C83" s="69">
        <f t="shared" si="6"/>
        <v>19679.869999999992</v>
      </c>
      <c r="D83" s="75">
        <f t="shared" si="7"/>
        <v>54.12</v>
      </c>
      <c r="E83" s="75">
        <f t="shared" si="8"/>
        <v>305.45</v>
      </c>
      <c r="F83" s="75">
        <f t="shared" ref="F83:F99" si="10">F82</f>
        <v>359.57</v>
      </c>
      <c r="G83" s="75">
        <f t="shared" si="9"/>
        <v>19374.419999999991</v>
      </c>
    </row>
    <row r="84" spans="1:7" x14ac:dyDescent="0.25">
      <c r="A84" s="73">
        <f t="shared" ref="A84:A99" si="11">EDATE(A83,1)</f>
        <v>46631</v>
      </c>
      <c r="B84" s="74">
        <v>68</v>
      </c>
      <c r="C84" s="69">
        <f t="shared" si="6"/>
        <v>19374.419999999991</v>
      </c>
      <c r="D84" s="75">
        <f t="shared" si="7"/>
        <v>53.28</v>
      </c>
      <c r="E84" s="75">
        <f t="shared" si="8"/>
        <v>306.28999999999996</v>
      </c>
      <c r="F84" s="75">
        <f t="shared" si="10"/>
        <v>359.57</v>
      </c>
      <c r="G84" s="75">
        <f t="shared" si="9"/>
        <v>19068.12999999999</v>
      </c>
    </row>
    <row r="85" spans="1:7" x14ac:dyDescent="0.25">
      <c r="A85" s="73">
        <f t="shared" si="11"/>
        <v>46661</v>
      </c>
      <c r="B85" s="74">
        <v>69</v>
      </c>
      <c r="C85" s="69">
        <f t="shared" si="6"/>
        <v>19068.12999999999</v>
      </c>
      <c r="D85" s="75">
        <f t="shared" si="7"/>
        <v>52.44</v>
      </c>
      <c r="E85" s="75">
        <f t="shared" si="8"/>
        <v>307.13</v>
      </c>
      <c r="F85" s="75">
        <f t="shared" si="10"/>
        <v>359.57</v>
      </c>
      <c r="G85" s="75">
        <f t="shared" si="9"/>
        <v>18760.999999999989</v>
      </c>
    </row>
    <row r="86" spans="1:7" x14ac:dyDescent="0.25">
      <c r="A86" s="73">
        <f t="shared" si="11"/>
        <v>46692</v>
      </c>
      <c r="B86" s="74">
        <v>70</v>
      </c>
      <c r="C86" s="69">
        <f t="shared" si="6"/>
        <v>18760.999999999989</v>
      </c>
      <c r="D86" s="75">
        <f t="shared" si="7"/>
        <v>51.59</v>
      </c>
      <c r="E86" s="75">
        <f t="shared" si="8"/>
        <v>307.98</v>
      </c>
      <c r="F86" s="75">
        <f t="shared" si="10"/>
        <v>359.57</v>
      </c>
      <c r="G86" s="75">
        <f t="shared" si="9"/>
        <v>18453.01999999999</v>
      </c>
    </row>
    <row r="87" spans="1:7" x14ac:dyDescent="0.25">
      <c r="A87" s="73">
        <f t="shared" si="11"/>
        <v>46722</v>
      </c>
      <c r="B87" s="74">
        <v>71</v>
      </c>
      <c r="C87" s="69">
        <f t="shared" si="6"/>
        <v>18453.01999999999</v>
      </c>
      <c r="D87" s="75">
        <f t="shared" si="7"/>
        <v>50.75</v>
      </c>
      <c r="E87" s="75">
        <f t="shared" si="8"/>
        <v>308.82</v>
      </c>
      <c r="F87" s="75">
        <f t="shared" si="10"/>
        <v>359.57</v>
      </c>
      <c r="G87" s="75">
        <f t="shared" si="9"/>
        <v>18144.19999999999</v>
      </c>
    </row>
    <row r="88" spans="1:7" x14ac:dyDescent="0.25">
      <c r="A88" s="73">
        <f t="shared" si="11"/>
        <v>46753</v>
      </c>
      <c r="B88" s="74">
        <v>72</v>
      </c>
      <c r="C88" s="69">
        <f t="shared" si="6"/>
        <v>18144.19999999999</v>
      </c>
      <c r="D88" s="75">
        <f t="shared" si="7"/>
        <v>49.9</v>
      </c>
      <c r="E88" s="75">
        <f t="shared" si="8"/>
        <v>309.67</v>
      </c>
      <c r="F88" s="75">
        <f t="shared" si="10"/>
        <v>359.57</v>
      </c>
      <c r="G88" s="75">
        <f t="shared" si="9"/>
        <v>17834.529999999992</v>
      </c>
    </row>
    <row r="89" spans="1:7" x14ac:dyDescent="0.25">
      <c r="A89" s="73">
        <f t="shared" si="11"/>
        <v>46784</v>
      </c>
      <c r="B89" s="74">
        <v>73</v>
      </c>
      <c r="C89" s="69">
        <f t="shared" si="6"/>
        <v>17834.529999999992</v>
      </c>
      <c r="D89" s="75">
        <f t="shared" si="7"/>
        <v>49.04</v>
      </c>
      <c r="E89" s="75">
        <f t="shared" si="8"/>
        <v>310.52999999999997</v>
      </c>
      <c r="F89" s="75">
        <f t="shared" si="10"/>
        <v>359.57</v>
      </c>
      <c r="G89" s="75">
        <f t="shared" si="9"/>
        <v>17523.999999999993</v>
      </c>
    </row>
    <row r="90" spans="1:7" x14ac:dyDescent="0.25">
      <c r="A90" s="73">
        <f t="shared" si="11"/>
        <v>46813</v>
      </c>
      <c r="B90" s="74">
        <v>74</v>
      </c>
      <c r="C90" s="69">
        <f t="shared" si="6"/>
        <v>17523.999999999993</v>
      </c>
      <c r="D90" s="75">
        <f t="shared" si="7"/>
        <v>48.19</v>
      </c>
      <c r="E90" s="75">
        <f t="shared" si="8"/>
        <v>311.38</v>
      </c>
      <c r="F90" s="75">
        <f t="shared" si="10"/>
        <v>359.57</v>
      </c>
      <c r="G90" s="75">
        <f t="shared" si="9"/>
        <v>17212.619999999992</v>
      </c>
    </row>
    <row r="91" spans="1:7" x14ac:dyDescent="0.25">
      <c r="A91" s="73">
        <f t="shared" si="11"/>
        <v>46844</v>
      </c>
      <c r="B91" s="74">
        <v>75</v>
      </c>
      <c r="C91" s="69">
        <f t="shared" si="6"/>
        <v>17212.619999999992</v>
      </c>
      <c r="D91" s="75">
        <f t="shared" si="7"/>
        <v>47.33</v>
      </c>
      <c r="E91" s="75">
        <f t="shared" si="8"/>
        <v>312.24</v>
      </c>
      <c r="F91" s="75">
        <f t="shared" si="10"/>
        <v>359.57</v>
      </c>
      <c r="G91" s="75">
        <f t="shared" si="9"/>
        <v>16900.37999999999</v>
      </c>
    </row>
    <row r="92" spans="1:7" x14ac:dyDescent="0.25">
      <c r="A92" s="73">
        <f t="shared" si="11"/>
        <v>46874</v>
      </c>
      <c r="B92" s="74">
        <v>76</v>
      </c>
      <c r="C92" s="69">
        <f t="shared" si="6"/>
        <v>16900.37999999999</v>
      </c>
      <c r="D92" s="75">
        <f t="shared" si="7"/>
        <v>46.48</v>
      </c>
      <c r="E92" s="75">
        <f t="shared" si="8"/>
        <v>313.08999999999997</v>
      </c>
      <c r="F92" s="75">
        <f t="shared" si="10"/>
        <v>359.57</v>
      </c>
      <c r="G92" s="75">
        <f t="shared" si="9"/>
        <v>16587.28999999999</v>
      </c>
    </row>
    <row r="93" spans="1:7" x14ac:dyDescent="0.25">
      <c r="A93" s="73">
        <f t="shared" si="11"/>
        <v>46905</v>
      </c>
      <c r="B93" s="74">
        <v>77</v>
      </c>
      <c r="C93" s="69">
        <f t="shared" si="6"/>
        <v>16587.28999999999</v>
      </c>
      <c r="D93" s="75">
        <f t="shared" si="7"/>
        <v>45.62</v>
      </c>
      <c r="E93" s="75">
        <f t="shared" si="8"/>
        <v>313.95</v>
      </c>
      <c r="F93" s="75">
        <f t="shared" si="10"/>
        <v>359.57</v>
      </c>
      <c r="G93" s="75">
        <f t="shared" si="9"/>
        <v>16273.339999999989</v>
      </c>
    </row>
    <row r="94" spans="1:7" x14ac:dyDescent="0.25">
      <c r="A94" s="73">
        <f t="shared" si="11"/>
        <v>46935</v>
      </c>
      <c r="B94" s="74">
        <v>78</v>
      </c>
      <c r="C94" s="69">
        <f t="shared" si="6"/>
        <v>16273.339999999989</v>
      </c>
      <c r="D94" s="75">
        <f t="shared" si="7"/>
        <v>44.75</v>
      </c>
      <c r="E94" s="75">
        <f t="shared" si="8"/>
        <v>314.82</v>
      </c>
      <c r="F94" s="75">
        <f t="shared" si="10"/>
        <v>359.57</v>
      </c>
      <c r="G94" s="75">
        <f t="shared" si="9"/>
        <v>15958.51999999999</v>
      </c>
    </row>
    <row r="95" spans="1:7" x14ac:dyDescent="0.25">
      <c r="A95" s="73">
        <f t="shared" si="11"/>
        <v>46966</v>
      </c>
      <c r="B95" s="74">
        <v>79</v>
      </c>
      <c r="C95" s="69">
        <f t="shared" si="6"/>
        <v>15958.51999999999</v>
      </c>
      <c r="D95" s="75">
        <f t="shared" si="7"/>
        <v>43.89</v>
      </c>
      <c r="E95" s="75">
        <f t="shared" si="8"/>
        <v>315.68</v>
      </c>
      <c r="F95" s="75">
        <f t="shared" si="10"/>
        <v>359.57</v>
      </c>
      <c r="G95" s="75">
        <f t="shared" si="9"/>
        <v>15642.839999999989</v>
      </c>
    </row>
    <row r="96" spans="1:7" x14ac:dyDescent="0.25">
      <c r="A96" s="73">
        <f t="shared" si="11"/>
        <v>46997</v>
      </c>
      <c r="B96" s="74">
        <v>80</v>
      </c>
      <c r="C96" s="69">
        <f t="shared" si="6"/>
        <v>15642.839999999989</v>
      </c>
      <c r="D96" s="75">
        <f t="shared" si="7"/>
        <v>43.02</v>
      </c>
      <c r="E96" s="75">
        <f t="shared" si="8"/>
        <v>316.55</v>
      </c>
      <c r="F96" s="75">
        <f t="shared" si="10"/>
        <v>359.57</v>
      </c>
      <c r="G96" s="75">
        <f t="shared" si="9"/>
        <v>15326.28999999999</v>
      </c>
    </row>
    <row r="97" spans="1:7" x14ac:dyDescent="0.25">
      <c r="A97" s="73">
        <f t="shared" si="11"/>
        <v>47027</v>
      </c>
      <c r="B97" s="74">
        <v>81</v>
      </c>
      <c r="C97" s="69">
        <f t="shared" si="6"/>
        <v>15326.28999999999</v>
      </c>
      <c r="D97" s="75">
        <f t="shared" si="7"/>
        <v>42.15</v>
      </c>
      <c r="E97" s="75">
        <f t="shared" si="8"/>
        <v>317.42</v>
      </c>
      <c r="F97" s="75">
        <f t="shared" si="10"/>
        <v>359.57</v>
      </c>
      <c r="G97" s="75">
        <f t="shared" si="9"/>
        <v>15008.86999999999</v>
      </c>
    </row>
    <row r="98" spans="1:7" x14ac:dyDescent="0.25">
      <c r="A98" s="73">
        <f t="shared" si="11"/>
        <v>47058</v>
      </c>
      <c r="B98" s="74">
        <v>82</v>
      </c>
      <c r="C98" s="69">
        <f t="shared" si="6"/>
        <v>15008.86999999999</v>
      </c>
      <c r="D98" s="75">
        <f t="shared" si="7"/>
        <v>41.27</v>
      </c>
      <c r="E98" s="75">
        <f t="shared" si="8"/>
        <v>318.3</v>
      </c>
      <c r="F98" s="75">
        <f t="shared" si="10"/>
        <v>359.57</v>
      </c>
      <c r="G98" s="75">
        <f t="shared" si="9"/>
        <v>14690.569999999991</v>
      </c>
    </row>
    <row r="99" spans="1:7" x14ac:dyDescent="0.25">
      <c r="A99" s="73">
        <f t="shared" si="11"/>
        <v>47088</v>
      </c>
      <c r="B99" s="74">
        <v>83</v>
      </c>
      <c r="C99" s="69">
        <f t="shared" si="6"/>
        <v>14690.569999999991</v>
      </c>
      <c r="D99" s="75">
        <f t="shared" si="7"/>
        <v>40.4</v>
      </c>
      <c r="E99" s="75">
        <f t="shared" si="8"/>
        <v>319.17</v>
      </c>
      <c r="F99" s="75">
        <f t="shared" si="10"/>
        <v>359.57</v>
      </c>
      <c r="G99" s="75">
        <f t="shared" si="9"/>
        <v>14371.399999999991</v>
      </c>
    </row>
    <row r="100" spans="1:7" x14ac:dyDescent="0.25">
      <c r="A100" s="73"/>
      <c r="B100" s="74"/>
      <c r="C100" s="69"/>
      <c r="D100" s="75"/>
      <c r="E100" s="75"/>
      <c r="F100" s="75"/>
      <c r="G100" s="75"/>
    </row>
    <row r="101" spans="1:7" x14ac:dyDescent="0.25">
      <c r="A101" s="73"/>
      <c r="B101" s="74"/>
      <c r="C101" s="69"/>
      <c r="D101" s="75"/>
      <c r="E101" s="75"/>
      <c r="F101" s="75"/>
      <c r="G101" s="75"/>
    </row>
    <row r="102" spans="1:7" x14ac:dyDescent="0.25">
      <c r="A102" s="73"/>
      <c r="B102" s="74"/>
      <c r="C102" s="69"/>
      <c r="D102" s="75"/>
      <c r="E102" s="75"/>
      <c r="F102" s="75"/>
      <c r="G102" s="75"/>
    </row>
    <row r="103" spans="1:7" x14ac:dyDescent="0.25">
      <c r="A103" s="73"/>
      <c r="B103" s="74"/>
      <c r="C103" s="69"/>
      <c r="D103" s="75"/>
      <c r="E103" s="75"/>
      <c r="F103" s="75"/>
      <c r="G103" s="75"/>
    </row>
    <row r="104" spans="1:7" x14ac:dyDescent="0.25">
      <c r="A104" s="73"/>
      <c r="B104" s="74"/>
      <c r="C104" s="69"/>
      <c r="D104" s="75"/>
      <c r="E104" s="75"/>
      <c r="F104" s="75"/>
      <c r="G104" s="75"/>
    </row>
    <row r="105" spans="1:7" x14ac:dyDescent="0.25">
      <c r="A105" s="73"/>
      <c r="B105" s="74"/>
      <c r="C105" s="69"/>
      <c r="D105" s="75"/>
      <c r="E105" s="75"/>
      <c r="F105" s="75"/>
      <c r="G105" s="75"/>
    </row>
    <row r="106" spans="1:7" x14ac:dyDescent="0.25">
      <c r="A106" s="73"/>
      <c r="B106" s="74"/>
      <c r="C106" s="69"/>
      <c r="D106" s="75"/>
      <c r="E106" s="75"/>
      <c r="F106" s="75"/>
      <c r="G106" s="75"/>
    </row>
    <row r="107" spans="1:7" x14ac:dyDescent="0.25">
      <c r="A107" s="73"/>
      <c r="B107" s="74"/>
      <c r="C107" s="69"/>
      <c r="D107" s="75"/>
      <c r="E107" s="75"/>
      <c r="F107" s="75"/>
      <c r="G107" s="75"/>
    </row>
    <row r="108" spans="1:7" x14ac:dyDescent="0.25">
      <c r="A108" s="73"/>
      <c r="B108" s="74"/>
      <c r="C108" s="69"/>
      <c r="D108" s="75"/>
      <c r="E108" s="75"/>
      <c r="F108" s="75"/>
      <c r="G108" s="75"/>
    </row>
    <row r="109" spans="1:7" x14ac:dyDescent="0.25">
      <c r="A109" s="73"/>
      <c r="B109" s="74"/>
      <c r="C109" s="69"/>
      <c r="D109" s="75"/>
      <c r="E109" s="75"/>
      <c r="F109" s="75"/>
      <c r="G109" s="75"/>
    </row>
    <row r="110" spans="1:7" x14ac:dyDescent="0.25">
      <c r="A110" s="73"/>
      <c r="B110" s="74"/>
      <c r="C110" s="69"/>
      <c r="D110" s="75"/>
      <c r="E110" s="75"/>
      <c r="F110" s="75"/>
      <c r="G110" s="75"/>
    </row>
    <row r="111" spans="1:7" x14ac:dyDescent="0.25">
      <c r="A111" s="73"/>
      <c r="B111" s="74"/>
      <c r="C111" s="69"/>
      <c r="D111" s="75"/>
      <c r="E111" s="75"/>
      <c r="F111" s="75"/>
      <c r="G111" s="75"/>
    </row>
    <row r="112" spans="1:7" x14ac:dyDescent="0.25">
      <c r="A112" s="73"/>
      <c r="B112" s="74"/>
      <c r="C112" s="69"/>
      <c r="D112" s="75"/>
      <c r="E112" s="75"/>
      <c r="F112" s="75"/>
      <c r="G112" s="75"/>
    </row>
    <row r="113" spans="1:7" x14ac:dyDescent="0.25">
      <c r="A113" s="73"/>
      <c r="B113" s="74"/>
      <c r="C113" s="69"/>
      <c r="D113" s="75"/>
      <c r="E113" s="75"/>
      <c r="F113" s="75"/>
      <c r="G113" s="75"/>
    </row>
    <row r="114" spans="1:7" x14ac:dyDescent="0.25">
      <c r="A114" s="73"/>
      <c r="B114" s="74"/>
      <c r="C114" s="69"/>
      <c r="D114" s="75"/>
      <c r="E114" s="75"/>
      <c r="F114" s="75"/>
      <c r="G114" s="75"/>
    </row>
    <row r="115" spans="1:7" x14ac:dyDescent="0.25">
      <c r="A115" s="73"/>
      <c r="B115" s="74"/>
      <c r="C115" s="69"/>
      <c r="D115" s="75"/>
      <c r="E115" s="75"/>
      <c r="F115" s="75"/>
      <c r="G115" s="75"/>
    </row>
    <row r="116" spans="1:7" x14ac:dyDescent="0.25">
      <c r="A116" s="73"/>
      <c r="B116" s="74"/>
      <c r="C116" s="69"/>
      <c r="D116" s="75"/>
      <c r="E116" s="75"/>
      <c r="F116" s="75"/>
      <c r="G116" s="75"/>
    </row>
    <row r="117" spans="1:7" x14ac:dyDescent="0.25">
      <c r="A117" s="73"/>
      <c r="B117" s="74"/>
      <c r="C117" s="69"/>
      <c r="D117" s="75"/>
      <c r="E117" s="75"/>
      <c r="F117" s="75"/>
      <c r="G117" s="75"/>
    </row>
    <row r="118" spans="1:7" x14ac:dyDescent="0.25">
      <c r="A118" s="73"/>
      <c r="B118" s="74"/>
      <c r="C118" s="69"/>
      <c r="D118" s="75"/>
      <c r="E118" s="75"/>
      <c r="F118" s="75"/>
      <c r="G118" s="75"/>
    </row>
    <row r="119" spans="1:7" x14ac:dyDescent="0.25">
      <c r="A119" s="73"/>
      <c r="B119" s="74"/>
      <c r="C119" s="69"/>
      <c r="D119" s="75"/>
      <c r="E119" s="75"/>
      <c r="F119" s="75"/>
      <c r="G119" s="75"/>
    </row>
    <row r="120" spans="1:7" x14ac:dyDescent="0.25">
      <c r="A120" s="73"/>
      <c r="B120" s="74"/>
      <c r="C120" s="69"/>
      <c r="D120" s="75"/>
      <c r="E120" s="75"/>
      <c r="F120" s="75"/>
      <c r="G120" s="75"/>
    </row>
    <row r="121" spans="1:7" x14ac:dyDescent="0.25">
      <c r="A121" s="73"/>
      <c r="B121" s="74"/>
      <c r="C121" s="69"/>
      <c r="D121" s="75"/>
      <c r="E121" s="75"/>
      <c r="F121" s="75"/>
      <c r="G121" s="75"/>
    </row>
    <row r="122" spans="1:7" x14ac:dyDescent="0.25">
      <c r="A122" s="73"/>
      <c r="B122" s="74"/>
      <c r="C122" s="69"/>
      <c r="D122" s="75"/>
      <c r="E122" s="75"/>
      <c r="F122" s="75"/>
      <c r="G122" s="75"/>
    </row>
    <row r="123" spans="1:7" x14ac:dyDescent="0.25">
      <c r="A123" s="73"/>
      <c r="B123" s="74"/>
      <c r="C123" s="69"/>
      <c r="D123" s="75"/>
      <c r="E123" s="75"/>
      <c r="F123" s="75"/>
      <c r="G123" s="75"/>
    </row>
    <row r="124" spans="1:7" x14ac:dyDescent="0.25">
      <c r="A124" s="73"/>
      <c r="B124" s="74"/>
      <c r="C124" s="69"/>
      <c r="D124" s="75"/>
      <c r="E124" s="75"/>
      <c r="F124" s="75"/>
      <c r="G124" s="75"/>
    </row>
    <row r="125" spans="1:7" x14ac:dyDescent="0.25">
      <c r="A125" s="73"/>
      <c r="B125" s="74"/>
      <c r="C125" s="69"/>
      <c r="D125" s="75"/>
      <c r="E125" s="75"/>
      <c r="F125" s="75"/>
      <c r="G125" s="75"/>
    </row>
    <row r="126" spans="1:7" x14ac:dyDescent="0.25">
      <c r="A126" s="73"/>
      <c r="B126" s="74"/>
      <c r="C126" s="69"/>
      <c r="D126" s="75"/>
      <c r="E126" s="75"/>
      <c r="F126" s="75"/>
      <c r="G126" s="75"/>
    </row>
    <row r="127" spans="1:7" x14ac:dyDescent="0.25">
      <c r="A127" s="73"/>
      <c r="B127" s="74"/>
      <c r="C127" s="69"/>
      <c r="D127" s="75"/>
      <c r="E127" s="75"/>
      <c r="F127" s="75"/>
      <c r="G127" s="75"/>
    </row>
    <row r="128" spans="1:7" x14ac:dyDescent="0.25">
      <c r="A128" s="73"/>
      <c r="B128" s="74"/>
      <c r="C128" s="69"/>
      <c r="D128" s="75"/>
      <c r="E128" s="75"/>
      <c r="F128" s="75"/>
      <c r="G128" s="75"/>
    </row>
    <row r="129" spans="1:7" x14ac:dyDescent="0.25">
      <c r="A129" s="73"/>
      <c r="B129" s="74"/>
      <c r="C129" s="69"/>
      <c r="D129" s="75"/>
      <c r="E129" s="75"/>
      <c r="F129" s="75"/>
      <c r="G129" s="75"/>
    </row>
    <row r="130" spans="1:7" x14ac:dyDescent="0.25">
      <c r="A130" s="73"/>
      <c r="B130" s="74"/>
      <c r="C130" s="69"/>
      <c r="D130" s="75"/>
      <c r="E130" s="75"/>
      <c r="F130" s="75"/>
      <c r="G130" s="75"/>
    </row>
    <row r="131" spans="1:7" x14ac:dyDescent="0.25">
      <c r="A131" s="73"/>
      <c r="B131" s="74"/>
      <c r="C131" s="69"/>
      <c r="D131" s="75"/>
      <c r="E131" s="75"/>
      <c r="F131" s="75"/>
      <c r="G131" s="75"/>
    </row>
    <row r="132" spans="1:7" x14ac:dyDescent="0.25">
      <c r="A132" s="73"/>
      <c r="B132" s="74"/>
      <c r="C132" s="69"/>
      <c r="D132" s="75"/>
      <c r="E132" s="75"/>
      <c r="F132" s="75"/>
      <c r="G132" s="75"/>
    </row>
    <row r="133" spans="1:7" x14ac:dyDescent="0.25">
      <c r="A133" s="73"/>
      <c r="B133" s="74"/>
      <c r="C133" s="69"/>
      <c r="D133" s="75"/>
      <c r="E133" s="75"/>
      <c r="F133" s="75"/>
      <c r="G133" s="75"/>
    </row>
    <row r="134" spans="1:7" x14ac:dyDescent="0.25">
      <c r="A134" s="73"/>
      <c r="B134" s="74"/>
      <c r="C134" s="69"/>
      <c r="D134" s="75"/>
      <c r="E134" s="75"/>
      <c r="F134" s="75"/>
      <c r="G134" s="75"/>
    </row>
    <row r="135" spans="1:7" x14ac:dyDescent="0.25">
      <c r="A135" s="73"/>
      <c r="B135" s="74"/>
      <c r="C135" s="69"/>
      <c r="D135" s="75"/>
      <c r="E135" s="75"/>
      <c r="F135" s="75"/>
      <c r="G135" s="75"/>
    </row>
    <row r="136" spans="1:7" x14ac:dyDescent="0.25">
      <c r="A136" s="73"/>
      <c r="B136" s="74"/>
      <c r="C136" s="69"/>
      <c r="D136" s="75"/>
      <c r="E136" s="75"/>
      <c r="F136" s="75"/>
      <c r="G136" s="7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5C08C-9AD8-4127-BA92-F095E6B0B8FE}">
  <dimension ref="A1:P70"/>
  <sheetViews>
    <sheetView zoomScaleNormal="100" workbookViewId="0">
      <selection activeCell="H39" sqref="H39"/>
    </sheetView>
  </sheetViews>
  <sheetFormatPr defaultColWidth="9.140625" defaultRowHeight="15" x14ac:dyDescent="0.25"/>
  <cols>
    <col min="1" max="1" width="9.140625" style="70" customWidth="1"/>
    <col min="2" max="2" width="7.85546875" style="70" customWidth="1"/>
    <col min="3" max="3" width="14.7109375" style="70" customWidth="1"/>
    <col min="4" max="4" width="14.28515625" style="70" customWidth="1"/>
    <col min="5" max="7" width="14.7109375" style="70" customWidth="1"/>
    <col min="8" max="10" width="9.140625" style="70"/>
    <col min="11" max="11" width="11" style="70" customWidth="1"/>
    <col min="12" max="16384" width="9.140625" style="70"/>
  </cols>
  <sheetData>
    <row r="1" spans="1:16" x14ac:dyDescent="0.25">
      <c r="A1" s="64"/>
      <c r="B1" s="64"/>
      <c r="C1" s="64"/>
      <c r="D1" s="64"/>
      <c r="E1" s="64"/>
      <c r="F1" s="64"/>
      <c r="G1" s="65"/>
    </row>
    <row r="2" spans="1:16" x14ac:dyDescent="0.25">
      <c r="A2" s="64"/>
      <c r="B2" s="64"/>
      <c r="C2" s="64"/>
      <c r="D2" s="64"/>
      <c r="E2" s="64"/>
      <c r="F2" s="66"/>
      <c r="G2" s="67"/>
    </row>
    <row r="3" spans="1:16" x14ac:dyDescent="0.25">
      <c r="A3" s="64"/>
      <c r="B3" s="64"/>
      <c r="C3" s="64"/>
      <c r="D3" s="64"/>
      <c r="E3" s="64"/>
      <c r="F3" s="66"/>
      <c r="G3" s="67"/>
      <c r="K3" s="80" t="s">
        <v>2</v>
      </c>
      <c r="L3" s="80" t="s">
        <v>51</v>
      </c>
      <c r="M3" s="81"/>
    </row>
    <row r="4" spans="1:16" ht="18.75" x14ac:dyDescent="0.3">
      <c r="A4" s="97"/>
      <c r="B4" s="98" t="s">
        <v>52</v>
      </c>
      <c r="C4" s="97"/>
      <c r="D4" s="97"/>
      <c r="E4" s="66"/>
      <c r="F4" s="99"/>
      <c r="G4" s="97"/>
      <c r="H4" s="100"/>
      <c r="I4" s="100"/>
      <c r="J4" s="100"/>
      <c r="K4" s="101" t="s">
        <v>53</v>
      </c>
      <c r="L4" s="102">
        <v>93.9</v>
      </c>
      <c r="M4" s="103">
        <f>L4/$L$9</f>
        <v>1.9805948112212615E-2</v>
      </c>
      <c r="N4" s="104"/>
      <c r="O4" s="83"/>
    </row>
    <row r="5" spans="1:16" x14ac:dyDescent="0.25">
      <c r="A5" s="97"/>
      <c r="B5" s="97"/>
      <c r="C5" s="97"/>
      <c r="D5" s="97"/>
      <c r="E5" s="97"/>
      <c r="F5" s="105"/>
      <c r="G5" s="97"/>
      <c r="H5" s="100"/>
      <c r="I5" s="100"/>
      <c r="J5" s="100"/>
      <c r="K5" s="101" t="s">
        <v>54</v>
      </c>
      <c r="L5" s="102"/>
      <c r="M5" s="103">
        <f>L5/$L$9</f>
        <v>0</v>
      </c>
      <c r="N5" s="106"/>
      <c r="O5" s="83"/>
    </row>
    <row r="6" spans="1:16" x14ac:dyDescent="0.25">
      <c r="A6" s="97"/>
      <c r="B6" s="107" t="s">
        <v>55</v>
      </c>
      <c r="C6" s="108"/>
      <c r="D6" s="109"/>
      <c r="E6" s="110">
        <v>44593</v>
      </c>
      <c r="F6" s="111"/>
      <c r="G6" s="97"/>
      <c r="H6" s="100"/>
      <c r="I6" s="100"/>
      <c r="J6" s="100"/>
      <c r="K6" s="101" t="s">
        <v>56</v>
      </c>
      <c r="L6" s="102"/>
      <c r="M6" s="103">
        <f>L6/$L$9</f>
        <v>0</v>
      </c>
      <c r="N6" s="112"/>
      <c r="O6" s="76"/>
    </row>
    <row r="7" spans="1:16" x14ac:dyDescent="0.25">
      <c r="A7" s="97"/>
      <c r="B7" s="113" t="s">
        <v>57</v>
      </c>
      <c r="C7" s="66"/>
      <c r="D7" s="100"/>
      <c r="E7" s="96">
        <v>17</v>
      </c>
      <c r="F7" s="114" t="s">
        <v>58</v>
      </c>
      <c r="G7" s="97"/>
      <c r="H7" s="100"/>
      <c r="I7" s="100"/>
      <c r="J7" s="100"/>
      <c r="K7" s="101" t="s">
        <v>59</v>
      </c>
      <c r="L7" s="102"/>
      <c r="M7" s="103">
        <f>L7/$L$9</f>
        <v>0</v>
      </c>
      <c r="N7" s="115"/>
      <c r="O7" s="78"/>
    </row>
    <row r="8" spans="1:16" x14ac:dyDescent="0.25">
      <c r="A8" s="97"/>
      <c r="B8" s="113" t="s">
        <v>60</v>
      </c>
      <c r="C8" s="66"/>
      <c r="D8" s="116">
        <f>E6-1</f>
        <v>44592</v>
      </c>
      <c r="E8" s="117">
        <v>900289.75000000047</v>
      </c>
      <c r="F8" s="114" t="s">
        <v>61</v>
      </c>
      <c r="G8" s="97"/>
      <c r="H8" s="100"/>
      <c r="I8" s="100"/>
      <c r="J8" s="100"/>
      <c r="K8" s="101" t="s">
        <v>62</v>
      </c>
      <c r="L8" s="102"/>
      <c r="M8" s="103">
        <f>L8/$L$9</f>
        <v>0</v>
      </c>
      <c r="N8" s="115"/>
      <c r="O8" s="78"/>
    </row>
    <row r="9" spans="1:16" x14ac:dyDescent="0.25">
      <c r="A9" s="97"/>
      <c r="B9" s="113" t="s">
        <v>60</v>
      </c>
      <c r="C9" s="66"/>
      <c r="D9" s="116">
        <f>EDATE(D8,E7)</f>
        <v>45107</v>
      </c>
      <c r="E9" s="117">
        <v>785460.19000000053</v>
      </c>
      <c r="F9" s="114" t="s">
        <v>61</v>
      </c>
      <c r="G9" s="97"/>
      <c r="H9" s="100"/>
      <c r="I9" s="100"/>
      <c r="J9" s="100"/>
      <c r="K9" s="118" t="s">
        <v>63</v>
      </c>
      <c r="L9" s="119">
        <v>4741</v>
      </c>
      <c r="M9" s="118"/>
      <c r="N9" s="115"/>
      <c r="O9" s="78"/>
    </row>
    <row r="10" spans="1:16" x14ac:dyDescent="0.25">
      <c r="A10" s="97"/>
      <c r="B10" s="113" t="s">
        <v>64</v>
      </c>
      <c r="C10" s="66"/>
      <c r="D10" s="100"/>
      <c r="E10" s="120">
        <f>M4</f>
        <v>1.9805948112212615E-2</v>
      </c>
      <c r="F10" s="114"/>
      <c r="G10" s="97"/>
      <c r="H10" s="100"/>
      <c r="I10" s="100"/>
      <c r="J10" s="100"/>
      <c r="K10" s="100"/>
      <c r="L10" s="100"/>
      <c r="M10" s="121"/>
      <c r="N10" s="121"/>
      <c r="O10" s="79"/>
    </row>
    <row r="11" spans="1:16" x14ac:dyDescent="0.25">
      <c r="A11" s="97"/>
      <c r="B11" s="113" t="s">
        <v>65</v>
      </c>
      <c r="C11" s="66"/>
      <c r="D11" s="100"/>
      <c r="E11" s="122">
        <f>ROUND(E8*E10,2)</f>
        <v>17831.09</v>
      </c>
      <c r="F11" s="114" t="s">
        <v>61</v>
      </c>
      <c r="G11" s="97"/>
      <c r="H11" s="100"/>
      <c r="I11" s="100"/>
      <c r="J11" s="100"/>
      <c r="K11" s="100"/>
      <c r="L11" s="100"/>
      <c r="M11" s="121"/>
      <c r="N11" s="121"/>
      <c r="O11" s="79"/>
    </row>
    <row r="12" spans="1:16" x14ac:dyDescent="0.25">
      <c r="A12" s="97"/>
      <c r="B12" s="113" t="s">
        <v>66</v>
      </c>
      <c r="C12" s="66"/>
      <c r="D12" s="100"/>
      <c r="E12" s="122">
        <f>ROUND(E9*E10,2)</f>
        <v>15556.78</v>
      </c>
      <c r="F12" s="114" t="s">
        <v>61</v>
      </c>
      <c r="G12" s="97"/>
      <c r="H12" s="100"/>
      <c r="I12" s="100"/>
      <c r="J12" s="100"/>
      <c r="K12" s="123"/>
      <c r="L12" s="123"/>
      <c r="M12" s="115"/>
      <c r="N12" s="115"/>
      <c r="O12" s="78"/>
      <c r="P12" s="79"/>
    </row>
    <row r="13" spans="1:16" x14ac:dyDescent="0.25">
      <c r="A13" s="97"/>
      <c r="B13" s="124" t="s">
        <v>77</v>
      </c>
      <c r="C13" s="125"/>
      <c r="D13" s="126"/>
      <c r="E13" s="127">
        <v>3.3000000000000002E-2</v>
      </c>
      <c r="F13" s="128"/>
      <c r="G13" s="97"/>
      <c r="H13" s="100"/>
      <c r="I13" s="100"/>
      <c r="J13" s="100"/>
      <c r="K13" s="123"/>
      <c r="L13" s="123"/>
      <c r="M13" s="115"/>
      <c r="N13" s="115"/>
      <c r="O13" s="78"/>
      <c r="P13" s="79"/>
    </row>
    <row r="14" spans="1:16" x14ac:dyDescent="0.25">
      <c r="A14" s="97"/>
      <c r="B14" s="96"/>
      <c r="C14" s="66"/>
      <c r="D14" s="100"/>
      <c r="E14" s="129"/>
      <c r="F14" s="96"/>
      <c r="G14" s="97"/>
      <c r="H14" s="100"/>
      <c r="I14" s="100"/>
      <c r="J14" s="100"/>
      <c r="K14" s="123"/>
      <c r="L14" s="123"/>
      <c r="M14" s="115"/>
      <c r="N14" s="115"/>
      <c r="O14" s="78"/>
      <c r="P14" s="79"/>
    </row>
    <row r="15" spans="1:16" x14ac:dyDescent="0.25">
      <c r="A15" s="100"/>
      <c r="B15" s="100"/>
      <c r="C15" s="100"/>
      <c r="D15" s="100"/>
      <c r="E15" s="100"/>
      <c r="F15" s="100"/>
      <c r="G15" s="100"/>
      <c r="H15" s="100"/>
      <c r="I15" s="100"/>
      <c r="J15" s="100"/>
      <c r="K15" s="123"/>
      <c r="L15" s="123"/>
      <c r="M15" s="115"/>
      <c r="N15" s="115"/>
      <c r="O15" s="78"/>
      <c r="P15" s="79"/>
    </row>
    <row r="16" spans="1:16" ht="15.75" thickBot="1" x14ac:dyDescent="0.3">
      <c r="A16" s="130" t="s">
        <v>67</v>
      </c>
      <c r="B16" s="130" t="s">
        <v>68</v>
      </c>
      <c r="C16" s="130" t="s">
        <v>69</v>
      </c>
      <c r="D16" s="130" t="s">
        <v>70</v>
      </c>
      <c r="E16" s="130" t="s">
        <v>71</v>
      </c>
      <c r="F16" s="130" t="s">
        <v>72</v>
      </c>
      <c r="G16" s="130" t="s">
        <v>73</v>
      </c>
      <c r="H16" s="100"/>
      <c r="I16" s="100"/>
      <c r="J16" s="100"/>
      <c r="K16" s="123"/>
      <c r="L16" s="123"/>
      <c r="M16" s="115"/>
      <c r="N16" s="115"/>
      <c r="O16" s="78"/>
      <c r="P16" s="79"/>
    </row>
    <row r="17" spans="1:16" x14ac:dyDescent="0.25">
      <c r="A17" s="131">
        <f>E6</f>
        <v>44593</v>
      </c>
      <c r="B17" s="66">
        <v>1</v>
      </c>
      <c r="C17" s="105">
        <f>E11</f>
        <v>17831.09</v>
      </c>
      <c r="D17" s="132">
        <f>ROUND(IPMT($E$13/12,B17,$E$7,-$E$11,$E$12,0),2)</f>
        <v>49.04</v>
      </c>
      <c r="E17" s="132">
        <f>ROUND(PPMT($E$13/12,B17,$E$7,-$E$11,$E$12,0),2)</f>
        <v>130.86000000000001</v>
      </c>
      <c r="F17" s="132">
        <f>ROUND(PMT($E$13/12,E7,-E11,E12),2)</f>
        <v>179.9</v>
      </c>
      <c r="G17" s="132">
        <f>C17-E17</f>
        <v>17700.23</v>
      </c>
      <c r="H17" s="100"/>
      <c r="I17" s="100"/>
      <c r="J17" s="100"/>
      <c r="K17" s="123"/>
      <c r="L17" s="123"/>
      <c r="M17" s="115"/>
      <c r="N17" s="115"/>
      <c r="O17" s="78"/>
      <c r="P17" s="79"/>
    </row>
    <row r="18" spans="1:16" x14ac:dyDescent="0.25">
      <c r="A18" s="131">
        <f>EDATE(A17,1)</f>
        <v>44621</v>
      </c>
      <c r="B18" s="66">
        <v>2</v>
      </c>
      <c r="C18" s="105">
        <f>G17</f>
        <v>17700.23</v>
      </c>
      <c r="D18" s="132">
        <f t="shared" ref="D18:D33" si="0">ROUND(C18*$E$13/12,2)</f>
        <v>48.68</v>
      </c>
      <c r="E18" s="132">
        <f>F18-D18</f>
        <v>131.22</v>
      </c>
      <c r="F18" s="132">
        <f>F17</f>
        <v>179.9</v>
      </c>
      <c r="G18" s="132">
        <f t="shared" ref="G18:G33" si="1">C18-E18</f>
        <v>17569.009999999998</v>
      </c>
      <c r="H18" s="100"/>
      <c r="I18" s="100"/>
      <c r="J18" s="100"/>
      <c r="K18" s="123"/>
      <c r="L18" s="123"/>
      <c r="M18" s="115"/>
      <c r="N18" s="115"/>
      <c r="O18" s="78"/>
      <c r="P18" s="79"/>
    </row>
    <row r="19" spans="1:16" x14ac:dyDescent="0.25">
      <c r="A19" s="73">
        <f>EDATE(A18,1)</f>
        <v>44652</v>
      </c>
      <c r="B19" s="74">
        <v>3</v>
      </c>
      <c r="C19" s="69">
        <f>G18</f>
        <v>17569.009999999998</v>
      </c>
      <c r="D19" s="75">
        <f t="shared" si="0"/>
        <v>48.31</v>
      </c>
      <c r="E19" s="75">
        <f>F19-D19</f>
        <v>131.59</v>
      </c>
      <c r="F19" s="75">
        <f t="shared" ref="F19:F33" si="2">F18</f>
        <v>179.9</v>
      </c>
      <c r="G19" s="75">
        <f t="shared" si="1"/>
        <v>17437.419999999998</v>
      </c>
      <c r="K19" s="77"/>
      <c r="L19" s="77"/>
      <c r="M19" s="78"/>
      <c r="N19" s="78"/>
      <c r="O19" s="78"/>
      <c r="P19" s="79"/>
    </row>
    <row r="20" spans="1:16" x14ac:dyDescent="0.25">
      <c r="A20" s="73">
        <f t="shared" ref="A20:A33" si="3">EDATE(A19,1)</f>
        <v>44682</v>
      </c>
      <c r="B20" s="74">
        <v>4</v>
      </c>
      <c r="C20" s="69">
        <f t="shared" ref="C20:C33" si="4">G19</f>
        <v>17437.419999999998</v>
      </c>
      <c r="D20" s="75">
        <f t="shared" si="0"/>
        <v>47.95</v>
      </c>
      <c r="E20" s="75">
        <f t="shared" ref="E20:E33" si="5">F20-D20</f>
        <v>131.94999999999999</v>
      </c>
      <c r="F20" s="75">
        <f t="shared" si="2"/>
        <v>179.9</v>
      </c>
      <c r="G20" s="75">
        <f t="shared" si="1"/>
        <v>17305.469999999998</v>
      </c>
      <c r="K20" s="77"/>
      <c r="L20" s="77"/>
      <c r="M20" s="78"/>
      <c r="N20" s="78"/>
      <c r="O20" s="78"/>
      <c r="P20" s="79"/>
    </row>
    <row r="21" spans="1:16" x14ac:dyDescent="0.25">
      <c r="A21" s="73">
        <f t="shared" si="3"/>
        <v>44713</v>
      </c>
      <c r="B21" s="74">
        <v>5</v>
      </c>
      <c r="C21" s="69">
        <f t="shared" si="4"/>
        <v>17305.469999999998</v>
      </c>
      <c r="D21" s="75">
        <f t="shared" si="0"/>
        <v>47.59</v>
      </c>
      <c r="E21" s="75">
        <f t="shared" si="5"/>
        <v>132.31</v>
      </c>
      <c r="F21" s="75">
        <f t="shared" si="2"/>
        <v>179.9</v>
      </c>
      <c r="G21" s="75">
        <f t="shared" si="1"/>
        <v>17173.159999999996</v>
      </c>
      <c r="K21" s="77"/>
      <c r="L21" s="77"/>
      <c r="M21" s="78"/>
      <c r="N21" s="78"/>
      <c r="O21" s="78"/>
      <c r="P21" s="79"/>
    </row>
    <row r="22" spans="1:16" x14ac:dyDescent="0.25">
      <c r="A22" s="73">
        <f t="shared" si="3"/>
        <v>44743</v>
      </c>
      <c r="B22" s="74">
        <v>6</v>
      </c>
      <c r="C22" s="69">
        <f t="shared" si="4"/>
        <v>17173.159999999996</v>
      </c>
      <c r="D22" s="75">
        <f t="shared" si="0"/>
        <v>47.23</v>
      </c>
      <c r="E22" s="75">
        <f t="shared" si="5"/>
        <v>132.67000000000002</v>
      </c>
      <c r="F22" s="75">
        <f t="shared" si="2"/>
        <v>179.9</v>
      </c>
      <c r="G22" s="75">
        <f t="shared" si="1"/>
        <v>17040.489999999998</v>
      </c>
      <c r="K22" s="77"/>
      <c r="L22" s="77"/>
      <c r="M22" s="78"/>
      <c r="N22" s="78"/>
      <c r="O22" s="78"/>
      <c r="P22" s="79"/>
    </row>
    <row r="23" spans="1:16" x14ac:dyDescent="0.25">
      <c r="A23" s="73">
        <f t="shared" si="3"/>
        <v>44774</v>
      </c>
      <c r="B23" s="74">
        <v>7</v>
      </c>
      <c r="C23" s="69">
        <f t="shared" si="4"/>
        <v>17040.489999999998</v>
      </c>
      <c r="D23" s="75">
        <f t="shared" si="0"/>
        <v>46.86</v>
      </c>
      <c r="E23" s="75">
        <f t="shared" si="5"/>
        <v>133.04000000000002</v>
      </c>
      <c r="F23" s="75">
        <f t="shared" si="2"/>
        <v>179.9</v>
      </c>
      <c r="G23" s="75">
        <f t="shared" si="1"/>
        <v>16907.449999999997</v>
      </c>
      <c r="K23" s="77"/>
      <c r="L23" s="77"/>
      <c r="M23" s="78"/>
      <c r="N23" s="78"/>
      <c r="O23" s="78"/>
      <c r="P23" s="79"/>
    </row>
    <row r="24" spans="1:16" x14ac:dyDescent="0.25">
      <c r="A24" s="73">
        <f>EDATE(A23,1)</f>
        <v>44805</v>
      </c>
      <c r="B24" s="74">
        <v>8</v>
      </c>
      <c r="C24" s="69">
        <f t="shared" si="4"/>
        <v>16907.449999999997</v>
      </c>
      <c r="D24" s="75">
        <f t="shared" si="0"/>
        <v>46.5</v>
      </c>
      <c r="E24" s="75">
        <f t="shared" si="5"/>
        <v>133.4</v>
      </c>
      <c r="F24" s="75">
        <f t="shared" si="2"/>
        <v>179.9</v>
      </c>
      <c r="G24" s="75">
        <f t="shared" si="1"/>
        <v>16774.049999999996</v>
      </c>
      <c r="K24" s="77"/>
      <c r="L24" s="77"/>
      <c r="M24" s="78"/>
      <c r="N24" s="78"/>
      <c r="O24" s="78"/>
      <c r="P24" s="79"/>
    </row>
    <row r="25" spans="1:16" x14ac:dyDescent="0.25">
      <c r="A25" s="73">
        <f t="shared" si="3"/>
        <v>44835</v>
      </c>
      <c r="B25" s="74">
        <v>9</v>
      </c>
      <c r="C25" s="69">
        <f t="shared" si="4"/>
        <v>16774.049999999996</v>
      </c>
      <c r="D25" s="75">
        <f t="shared" si="0"/>
        <v>46.13</v>
      </c>
      <c r="E25" s="75">
        <f t="shared" si="5"/>
        <v>133.77000000000001</v>
      </c>
      <c r="F25" s="75">
        <f t="shared" si="2"/>
        <v>179.9</v>
      </c>
      <c r="G25" s="75">
        <f t="shared" si="1"/>
        <v>16640.279999999995</v>
      </c>
      <c r="K25" s="77"/>
      <c r="L25" s="77"/>
      <c r="M25" s="78"/>
      <c r="N25" s="78"/>
      <c r="O25" s="78"/>
      <c r="P25" s="79"/>
    </row>
    <row r="26" spans="1:16" x14ac:dyDescent="0.25">
      <c r="A26" s="73">
        <f t="shared" si="3"/>
        <v>44866</v>
      </c>
      <c r="B26" s="74">
        <v>10</v>
      </c>
      <c r="C26" s="69">
        <f t="shared" si="4"/>
        <v>16640.279999999995</v>
      </c>
      <c r="D26" s="75">
        <f t="shared" si="0"/>
        <v>45.76</v>
      </c>
      <c r="E26" s="75">
        <f t="shared" si="5"/>
        <v>134.14000000000001</v>
      </c>
      <c r="F26" s="75">
        <f t="shared" si="2"/>
        <v>179.9</v>
      </c>
      <c r="G26" s="75">
        <f t="shared" si="1"/>
        <v>16506.139999999996</v>
      </c>
      <c r="K26" s="77"/>
      <c r="L26" s="77"/>
      <c r="M26" s="78"/>
      <c r="N26" s="78"/>
      <c r="O26" s="78"/>
      <c r="P26" s="79"/>
    </row>
    <row r="27" spans="1:16" x14ac:dyDescent="0.25">
      <c r="A27" s="73">
        <f t="shared" si="3"/>
        <v>44896</v>
      </c>
      <c r="B27" s="74">
        <v>11</v>
      </c>
      <c r="C27" s="69">
        <f t="shared" si="4"/>
        <v>16506.139999999996</v>
      </c>
      <c r="D27" s="75">
        <f t="shared" si="0"/>
        <v>45.39</v>
      </c>
      <c r="E27" s="75">
        <f t="shared" si="5"/>
        <v>134.51</v>
      </c>
      <c r="F27" s="75">
        <f t="shared" si="2"/>
        <v>179.9</v>
      </c>
      <c r="G27" s="75">
        <f t="shared" si="1"/>
        <v>16371.629999999996</v>
      </c>
    </row>
    <row r="28" spans="1:16" x14ac:dyDescent="0.25">
      <c r="A28" s="73">
        <f t="shared" si="3"/>
        <v>44927</v>
      </c>
      <c r="B28" s="74">
        <v>12</v>
      </c>
      <c r="C28" s="69">
        <f t="shared" si="4"/>
        <v>16371.629999999996</v>
      </c>
      <c r="D28" s="75">
        <f t="shared" si="0"/>
        <v>45.02</v>
      </c>
      <c r="E28" s="75">
        <f t="shared" si="5"/>
        <v>134.88</v>
      </c>
      <c r="F28" s="75">
        <f t="shared" si="2"/>
        <v>179.9</v>
      </c>
      <c r="G28" s="75">
        <f t="shared" si="1"/>
        <v>16236.749999999996</v>
      </c>
    </row>
    <row r="29" spans="1:16" x14ac:dyDescent="0.25">
      <c r="A29" s="73">
        <f t="shared" si="3"/>
        <v>44958</v>
      </c>
      <c r="B29" s="74">
        <v>13</v>
      </c>
      <c r="C29" s="69">
        <f t="shared" si="4"/>
        <v>16236.749999999996</v>
      </c>
      <c r="D29" s="75">
        <f t="shared" si="0"/>
        <v>44.65</v>
      </c>
      <c r="E29" s="75">
        <f t="shared" si="5"/>
        <v>135.25</v>
      </c>
      <c r="F29" s="75">
        <f t="shared" si="2"/>
        <v>179.9</v>
      </c>
      <c r="G29" s="75">
        <f t="shared" si="1"/>
        <v>16101.499999999996</v>
      </c>
    </row>
    <row r="30" spans="1:16" x14ac:dyDescent="0.25">
      <c r="A30" s="73">
        <f t="shared" si="3"/>
        <v>44986</v>
      </c>
      <c r="B30" s="74">
        <v>14</v>
      </c>
      <c r="C30" s="69">
        <f t="shared" si="4"/>
        <v>16101.499999999996</v>
      </c>
      <c r="D30" s="75">
        <f t="shared" si="0"/>
        <v>44.28</v>
      </c>
      <c r="E30" s="75">
        <f t="shared" si="5"/>
        <v>135.62</v>
      </c>
      <c r="F30" s="75">
        <f t="shared" si="2"/>
        <v>179.9</v>
      </c>
      <c r="G30" s="75">
        <f t="shared" si="1"/>
        <v>15965.879999999996</v>
      </c>
    </row>
    <row r="31" spans="1:16" x14ac:dyDescent="0.25">
      <c r="A31" s="73">
        <f t="shared" si="3"/>
        <v>45017</v>
      </c>
      <c r="B31" s="74">
        <v>15</v>
      </c>
      <c r="C31" s="69">
        <f t="shared" si="4"/>
        <v>15965.879999999996</v>
      </c>
      <c r="D31" s="75">
        <f t="shared" si="0"/>
        <v>43.91</v>
      </c>
      <c r="E31" s="75">
        <f t="shared" si="5"/>
        <v>135.99</v>
      </c>
      <c r="F31" s="75">
        <f t="shared" si="2"/>
        <v>179.9</v>
      </c>
      <c r="G31" s="75">
        <f t="shared" si="1"/>
        <v>15829.889999999996</v>
      </c>
    </row>
    <row r="32" spans="1:16" x14ac:dyDescent="0.25">
      <c r="A32" s="73">
        <f t="shared" si="3"/>
        <v>45047</v>
      </c>
      <c r="B32" s="74">
        <v>16</v>
      </c>
      <c r="C32" s="69">
        <f t="shared" si="4"/>
        <v>15829.889999999996</v>
      </c>
      <c r="D32" s="75">
        <f t="shared" si="0"/>
        <v>43.53</v>
      </c>
      <c r="E32" s="75">
        <f t="shared" si="5"/>
        <v>136.37</v>
      </c>
      <c r="F32" s="75">
        <f t="shared" si="2"/>
        <v>179.9</v>
      </c>
      <c r="G32" s="75">
        <f t="shared" si="1"/>
        <v>15693.519999999995</v>
      </c>
    </row>
    <row r="33" spans="1:7" x14ac:dyDescent="0.25">
      <c r="A33" s="73">
        <f t="shared" si="3"/>
        <v>45078</v>
      </c>
      <c r="B33" s="74">
        <v>17</v>
      </c>
      <c r="C33" s="69">
        <f t="shared" si="4"/>
        <v>15693.519999999995</v>
      </c>
      <c r="D33" s="75">
        <f t="shared" si="0"/>
        <v>43.16</v>
      </c>
      <c r="E33" s="75">
        <f t="shared" si="5"/>
        <v>136.74</v>
      </c>
      <c r="F33" s="75">
        <f t="shared" si="2"/>
        <v>179.9</v>
      </c>
      <c r="G33" s="75">
        <f t="shared" si="1"/>
        <v>15556.779999999995</v>
      </c>
    </row>
    <row r="34" spans="1:7" x14ac:dyDescent="0.25">
      <c r="A34" s="73"/>
      <c r="B34" s="74"/>
      <c r="C34" s="69"/>
      <c r="D34" s="75"/>
      <c r="E34" s="75"/>
      <c r="F34" s="75"/>
      <c r="G34" s="75"/>
    </row>
    <row r="35" spans="1:7" x14ac:dyDescent="0.25">
      <c r="A35" s="73"/>
      <c r="B35" s="74"/>
      <c r="C35" s="69"/>
      <c r="D35" s="75"/>
      <c r="E35" s="75"/>
      <c r="F35" s="75"/>
      <c r="G35" s="75"/>
    </row>
    <row r="36" spans="1:7" x14ac:dyDescent="0.25">
      <c r="A36" s="73"/>
      <c r="B36" s="74"/>
      <c r="C36" s="69"/>
      <c r="D36" s="75"/>
      <c r="E36" s="75"/>
      <c r="F36" s="75"/>
      <c r="G36" s="75"/>
    </row>
    <row r="37" spans="1:7" x14ac:dyDescent="0.25">
      <c r="A37" s="73"/>
      <c r="B37" s="74"/>
      <c r="C37" s="69"/>
      <c r="D37" s="75"/>
      <c r="E37" s="75"/>
      <c r="F37" s="75"/>
      <c r="G37" s="75"/>
    </row>
    <row r="38" spans="1:7" x14ac:dyDescent="0.25">
      <c r="A38" s="73"/>
      <c r="B38" s="74"/>
      <c r="C38" s="69"/>
      <c r="D38" s="75"/>
      <c r="E38" s="75"/>
      <c r="F38" s="75"/>
      <c r="G38" s="75"/>
    </row>
    <row r="39" spans="1:7" x14ac:dyDescent="0.25">
      <c r="A39" s="73"/>
      <c r="B39" s="74"/>
      <c r="C39" s="69"/>
      <c r="D39" s="75"/>
      <c r="E39" s="75"/>
      <c r="F39" s="75"/>
      <c r="G39" s="75"/>
    </row>
    <row r="40" spans="1:7" x14ac:dyDescent="0.25">
      <c r="A40" s="73"/>
      <c r="B40" s="74"/>
      <c r="C40" s="69"/>
      <c r="D40" s="75"/>
      <c r="E40" s="75"/>
      <c r="F40" s="75"/>
      <c r="G40" s="75"/>
    </row>
    <row r="41" spans="1:7" x14ac:dyDescent="0.25">
      <c r="A41" s="73"/>
      <c r="B41" s="74"/>
      <c r="C41" s="69"/>
      <c r="D41" s="75"/>
      <c r="E41" s="75"/>
      <c r="F41" s="75"/>
      <c r="G41" s="75"/>
    </row>
    <row r="42" spans="1:7" x14ac:dyDescent="0.25">
      <c r="A42" s="73"/>
      <c r="B42" s="74"/>
      <c r="C42" s="69"/>
      <c r="D42" s="75"/>
      <c r="E42" s="75"/>
      <c r="F42" s="75"/>
      <c r="G42" s="75"/>
    </row>
    <row r="43" spans="1:7" x14ac:dyDescent="0.25">
      <c r="A43" s="73"/>
      <c r="B43" s="74"/>
      <c r="C43" s="69"/>
      <c r="D43" s="75"/>
      <c r="E43" s="75"/>
      <c r="F43" s="75"/>
      <c r="G43" s="75"/>
    </row>
    <row r="44" spans="1:7" x14ac:dyDescent="0.25">
      <c r="A44" s="73"/>
      <c r="B44" s="74"/>
      <c r="C44" s="69"/>
      <c r="D44" s="75"/>
      <c r="E44" s="75"/>
      <c r="F44" s="75"/>
      <c r="G44" s="75"/>
    </row>
    <row r="45" spans="1:7" x14ac:dyDescent="0.25">
      <c r="A45" s="73"/>
      <c r="B45" s="74"/>
      <c r="C45" s="69"/>
      <c r="D45" s="75"/>
      <c r="E45" s="75"/>
      <c r="F45" s="75"/>
      <c r="G45" s="75"/>
    </row>
    <row r="46" spans="1:7" x14ac:dyDescent="0.25">
      <c r="A46" s="73"/>
      <c r="B46" s="74"/>
      <c r="C46" s="69"/>
      <c r="D46" s="75"/>
      <c r="E46" s="75"/>
      <c r="F46" s="75"/>
      <c r="G46" s="75"/>
    </row>
    <row r="47" spans="1:7" x14ac:dyDescent="0.25">
      <c r="A47" s="73"/>
      <c r="B47" s="74"/>
      <c r="C47" s="69"/>
      <c r="D47" s="75"/>
      <c r="E47" s="75"/>
      <c r="F47" s="75"/>
      <c r="G47" s="75"/>
    </row>
    <row r="48" spans="1:7" x14ac:dyDescent="0.25">
      <c r="A48" s="73"/>
      <c r="B48" s="74"/>
      <c r="C48" s="69"/>
      <c r="D48" s="75"/>
      <c r="E48" s="75"/>
      <c r="F48" s="75"/>
      <c r="G48" s="75"/>
    </row>
    <row r="49" spans="1:7" x14ac:dyDescent="0.25">
      <c r="A49" s="73"/>
      <c r="B49" s="74"/>
      <c r="C49" s="69"/>
      <c r="D49" s="75"/>
      <c r="E49" s="75"/>
      <c r="F49" s="75"/>
      <c r="G49" s="75"/>
    </row>
    <row r="50" spans="1:7" x14ac:dyDescent="0.25">
      <c r="A50" s="73"/>
      <c r="B50" s="74"/>
      <c r="C50" s="69"/>
      <c r="D50" s="75"/>
      <c r="E50" s="75"/>
      <c r="F50" s="75"/>
      <c r="G50" s="75"/>
    </row>
    <row r="51" spans="1:7" x14ac:dyDescent="0.25">
      <c r="A51" s="73"/>
      <c r="B51" s="74"/>
      <c r="C51" s="69"/>
      <c r="D51" s="75"/>
      <c r="E51" s="75"/>
      <c r="F51" s="75"/>
      <c r="G51" s="75"/>
    </row>
    <row r="52" spans="1:7" x14ac:dyDescent="0.25">
      <c r="A52" s="73"/>
      <c r="B52" s="74"/>
      <c r="C52" s="69"/>
      <c r="D52" s="75"/>
      <c r="E52" s="75"/>
      <c r="F52" s="75"/>
      <c r="G52" s="75"/>
    </row>
    <row r="53" spans="1:7" x14ac:dyDescent="0.25">
      <c r="A53" s="73"/>
      <c r="B53" s="74"/>
      <c r="C53" s="69"/>
      <c r="D53" s="75"/>
      <c r="E53" s="75"/>
      <c r="F53" s="75"/>
      <c r="G53" s="75"/>
    </row>
    <row r="54" spans="1:7" x14ac:dyDescent="0.25">
      <c r="A54" s="73"/>
      <c r="B54" s="74"/>
      <c r="C54" s="69"/>
      <c r="D54" s="75"/>
      <c r="E54" s="75"/>
      <c r="F54" s="75"/>
      <c r="G54" s="75"/>
    </row>
    <row r="55" spans="1:7" x14ac:dyDescent="0.25">
      <c r="A55" s="73"/>
      <c r="B55" s="74"/>
      <c r="C55" s="69"/>
      <c r="D55" s="75"/>
      <c r="E55" s="75"/>
      <c r="F55" s="75"/>
      <c r="G55" s="75"/>
    </row>
    <row r="56" spans="1:7" x14ac:dyDescent="0.25">
      <c r="A56" s="73"/>
      <c r="B56" s="74"/>
      <c r="C56" s="69"/>
      <c r="D56" s="75"/>
      <c r="E56" s="75"/>
      <c r="F56" s="75"/>
      <c r="G56" s="75"/>
    </row>
    <row r="57" spans="1:7" x14ac:dyDescent="0.25">
      <c r="A57" s="73"/>
      <c r="B57" s="74"/>
      <c r="C57" s="69"/>
      <c r="D57" s="75"/>
      <c r="E57" s="75"/>
      <c r="F57" s="75"/>
      <c r="G57" s="75"/>
    </row>
    <row r="58" spans="1:7" x14ac:dyDescent="0.25">
      <c r="A58" s="73"/>
      <c r="B58" s="74"/>
      <c r="C58" s="69"/>
      <c r="D58" s="75"/>
      <c r="E58" s="75"/>
      <c r="F58" s="75"/>
      <c r="G58" s="75"/>
    </row>
    <row r="59" spans="1:7" x14ac:dyDescent="0.25">
      <c r="A59" s="73"/>
      <c r="B59" s="74"/>
      <c r="C59" s="69"/>
      <c r="D59" s="75"/>
      <c r="E59" s="75"/>
      <c r="F59" s="75"/>
      <c r="G59" s="75"/>
    </row>
    <row r="60" spans="1:7" x14ac:dyDescent="0.25">
      <c r="A60" s="73"/>
      <c r="B60" s="74"/>
      <c r="C60" s="69"/>
      <c r="D60" s="75"/>
      <c r="E60" s="75"/>
      <c r="F60" s="75"/>
      <c r="G60" s="75"/>
    </row>
    <row r="61" spans="1:7" x14ac:dyDescent="0.25">
      <c r="A61" s="73"/>
      <c r="B61" s="74"/>
      <c r="C61" s="69"/>
      <c r="D61" s="75"/>
      <c r="E61" s="75"/>
      <c r="F61" s="75"/>
      <c r="G61" s="75"/>
    </row>
    <row r="62" spans="1:7" x14ac:dyDescent="0.25">
      <c r="A62" s="73"/>
      <c r="B62" s="74"/>
      <c r="C62" s="69"/>
      <c r="D62" s="75"/>
      <c r="E62" s="75"/>
      <c r="F62" s="75"/>
      <c r="G62" s="75"/>
    </row>
    <row r="63" spans="1:7" x14ac:dyDescent="0.25">
      <c r="A63" s="73"/>
      <c r="B63" s="74"/>
      <c r="C63" s="69"/>
      <c r="D63" s="75"/>
      <c r="E63" s="75"/>
      <c r="F63" s="75"/>
      <c r="G63" s="75"/>
    </row>
    <row r="64" spans="1:7" x14ac:dyDescent="0.25">
      <c r="A64" s="73"/>
      <c r="B64" s="74"/>
      <c r="C64" s="69"/>
      <c r="D64" s="75"/>
      <c r="E64" s="75"/>
      <c r="F64" s="75"/>
      <c r="G64" s="75"/>
    </row>
    <row r="65" spans="1:7" x14ac:dyDescent="0.25">
      <c r="A65" s="73"/>
      <c r="B65" s="74"/>
      <c r="C65" s="69"/>
      <c r="D65" s="75"/>
      <c r="E65" s="75"/>
      <c r="F65" s="75"/>
      <c r="G65" s="75"/>
    </row>
    <row r="66" spans="1:7" x14ac:dyDescent="0.25">
      <c r="A66" s="73"/>
      <c r="B66" s="74"/>
      <c r="C66" s="69"/>
      <c r="D66" s="75"/>
      <c r="E66" s="75"/>
      <c r="F66" s="75"/>
      <c r="G66" s="75"/>
    </row>
    <row r="67" spans="1:7" x14ac:dyDescent="0.25">
      <c r="A67" s="73"/>
      <c r="B67" s="74"/>
      <c r="C67" s="69"/>
      <c r="D67" s="75"/>
      <c r="E67" s="75"/>
      <c r="F67" s="75"/>
      <c r="G67" s="75"/>
    </row>
    <row r="68" spans="1:7" x14ac:dyDescent="0.25">
      <c r="A68" s="73"/>
      <c r="B68" s="74"/>
      <c r="C68" s="69"/>
      <c r="D68" s="75"/>
      <c r="E68" s="75"/>
      <c r="F68" s="75"/>
      <c r="G68" s="75"/>
    </row>
    <row r="69" spans="1:7" x14ac:dyDescent="0.25">
      <c r="A69" s="73"/>
      <c r="B69" s="74"/>
      <c r="C69" s="69"/>
      <c r="D69" s="75"/>
      <c r="E69" s="75"/>
      <c r="F69" s="75"/>
      <c r="G69" s="75"/>
    </row>
    <row r="70" spans="1:7" x14ac:dyDescent="0.25">
      <c r="A70" s="73"/>
      <c r="B70" s="74"/>
      <c r="C70" s="69"/>
      <c r="D70" s="75"/>
      <c r="E70" s="75"/>
      <c r="F70" s="75"/>
      <c r="G70" s="7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4"/>
  <sheetViews>
    <sheetView topLeftCell="A4" zoomScaleNormal="100" workbookViewId="0">
      <selection activeCell="J20" sqref="J20"/>
    </sheetView>
  </sheetViews>
  <sheetFormatPr defaultColWidth="9.140625" defaultRowHeight="15" x14ac:dyDescent="0.25"/>
  <cols>
    <col min="1" max="1" width="9.140625" style="70"/>
    <col min="2" max="2" width="7.85546875" style="70" customWidth="1"/>
    <col min="3" max="3" width="14.7109375" style="70" customWidth="1"/>
    <col min="4" max="4" width="14.28515625" style="70" customWidth="1"/>
    <col min="5" max="7" width="14.7109375" style="70" customWidth="1"/>
    <col min="8" max="16384" width="9.140625" style="70"/>
  </cols>
  <sheetData>
    <row r="1" spans="1:13" x14ac:dyDescent="0.25">
      <c r="A1" s="64"/>
      <c r="B1" s="64"/>
      <c r="C1" s="64"/>
      <c r="D1" s="64"/>
      <c r="E1" s="64"/>
      <c r="F1" s="64"/>
      <c r="G1" s="65"/>
    </row>
    <row r="2" spans="1:13" x14ac:dyDescent="0.25">
      <c r="A2" s="64"/>
      <c r="B2" s="64"/>
      <c r="C2" s="64"/>
      <c r="D2" s="64"/>
      <c r="E2" s="64"/>
      <c r="F2" s="66"/>
      <c r="G2" s="67"/>
    </row>
    <row r="3" spans="1:13" x14ac:dyDescent="0.25">
      <c r="A3" s="64"/>
      <c r="B3" s="64"/>
      <c r="C3" s="64"/>
      <c r="D3" s="64"/>
      <c r="E3" s="64"/>
      <c r="F3" s="66"/>
      <c r="G3" s="67"/>
    </row>
    <row r="4" spans="1:13" ht="21" x14ac:dyDescent="0.35">
      <c r="A4" s="97"/>
      <c r="B4" s="98" t="s">
        <v>52</v>
      </c>
      <c r="C4" s="97"/>
      <c r="D4" s="97"/>
      <c r="E4" s="66"/>
      <c r="F4" s="99"/>
      <c r="G4" s="68"/>
      <c r="K4" s="84"/>
      <c r="L4" s="83"/>
    </row>
    <row r="5" spans="1:13" x14ac:dyDescent="0.25">
      <c r="A5" s="97"/>
      <c r="B5" s="97"/>
      <c r="C5" s="97"/>
      <c r="D5" s="97"/>
      <c r="E5" s="97"/>
      <c r="F5" s="105"/>
      <c r="G5" s="64"/>
      <c r="K5" s="82"/>
      <c r="L5" s="83"/>
    </row>
    <row r="6" spans="1:13" x14ac:dyDescent="0.25">
      <c r="A6" s="97"/>
      <c r="B6" s="107" t="s">
        <v>55</v>
      </c>
      <c r="C6" s="108"/>
      <c r="D6" s="109"/>
      <c r="E6" s="110">
        <v>44593</v>
      </c>
      <c r="F6" s="111"/>
      <c r="G6" s="64"/>
      <c r="K6" s="76"/>
      <c r="L6" s="76"/>
    </row>
    <row r="7" spans="1:13" x14ac:dyDescent="0.25">
      <c r="A7" s="97"/>
      <c r="B7" s="113" t="s">
        <v>57</v>
      </c>
      <c r="C7" s="66"/>
      <c r="D7" s="100"/>
      <c r="E7" s="96">
        <v>60</v>
      </c>
      <c r="F7" s="114" t="s">
        <v>58</v>
      </c>
      <c r="G7" s="64"/>
      <c r="K7" s="78"/>
      <c r="L7" s="78"/>
    </row>
    <row r="8" spans="1:13" x14ac:dyDescent="0.25">
      <c r="A8" s="97"/>
      <c r="B8" s="113" t="s">
        <v>65</v>
      </c>
      <c r="C8" s="66"/>
      <c r="D8" s="116">
        <f>E6-1</f>
        <v>44592</v>
      </c>
      <c r="E8" s="122">
        <v>66740.200025059981</v>
      </c>
      <c r="F8" s="114" t="s">
        <v>61</v>
      </c>
      <c r="G8" s="140"/>
      <c r="K8" s="78"/>
      <c r="L8" s="78"/>
    </row>
    <row r="9" spans="1:13" x14ac:dyDescent="0.25">
      <c r="A9" s="97"/>
      <c r="B9" s="113" t="s">
        <v>66</v>
      </c>
      <c r="C9" s="66"/>
      <c r="D9" s="116">
        <f>EDATE(D8,E7)</f>
        <v>46418</v>
      </c>
      <c r="E9" s="122">
        <v>0</v>
      </c>
      <c r="F9" s="114" t="s">
        <v>61</v>
      </c>
      <c r="G9" s="94"/>
      <c r="K9" s="78"/>
      <c r="L9" s="78"/>
    </row>
    <row r="10" spans="1:13" x14ac:dyDescent="0.25">
      <c r="A10" s="97"/>
      <c r="B10" s="113" t="s">
        <v>64</v>
      </c>
      <c r="C10" s="66"/>
      <c r="D10" s="100"/>
      <c r="E10" s="133">
        <v>1</v>
      </c>
      <c r="F10" s="114"/>
      <c r="G10" s="64"/>
      <c r="K10" s="79"/>
      <c r="L10" s="79"/>
    </row>
    <row r="11" spans="1:13" x14ac:dyDescent="0.25">
      <c r="A11" s="97"/>
      <c r="B11" s="124" t="s">
        <v>77</v>
      </c>
      <c r="C11" s="125"/>
      <c r="D11" s="126"/>
      <c r="E11" s="127">
        <v>3.3000000000000002E-2</v>
      </c>
      <c r="F11" s="128"/>
      <c r="G11" s="71"/>
      <c r="K11" s="78"/>
      <c r="L11" s="78"/>
      <c r="M11" s="79"/>
    </row>
    <row r="12" spans="1:13" x14ac:dyDescent="0.25">
      <c r="A12" s="64"/>
      <c r="B12" s="93"/>
      <c r="C12" s="74"/>
      <c r="E12" s="95"/>
      <c r="F12" s="93"/>
      <c r="G12" s="71"/>
      <c r="K12" s="78"/>
      <c r="L12" s="78"/>
      <c r="M12" s="79"/>
    </row>
    <row r="13" spans="1:13" x14ac:dyDescent="0.25">
      <c r="K13" s="78"/>
      <c r="L13" s="78"/>
      <c r="M13" s="79"/>
    </row>
    <row r="14" spans="1:13" ht="15.75" thickBot="1" x14ac:dyDescent="0.3">
      <c r="A14" s="72" t="s">
        <v>67</v>
      </c>
      <c r="B14" s="72" t="s">
        <v>68</v>
      </c>
      <c r="C14" s="72" t="s">
        <v>69</v>
      </c>
      <c r="D14" s="72" t="s">
        <v>70</v>
      </c>
      <c r="E14" s="72" t="s">
        <v>71</v>
      </c>
      <c r="F14" s="72" t="s">
        <v>72</v>
      </c>
      <c r="G14" s="72" t="s">
        <v>73</v>
      </c>
      <c r="K14" s="78"/>
      <c r="L14" s="78"/>
      <c r="M14" s="79"/>
    </row>
    <row r="15" spans="1:13" x14ac:dyDescent="0.25">
      <c r="A15" s="73">
        <f>E6</f>
        <v>44593</v>
      </c>
      <c r="B15" s="74">
        <v>1</v>
      </c>
      <c r="C15" s="69">
        <f>E8</f>
        <v>66740.200025059981</v>
      </c>
      <c r="D15" s="75">
        <f>ROUND(IPMT($E$11/12,B15,$E$7,-$E$8,$E$9,0),2)</f>
        <v>183.54</v>
      </c>
      <c r="E15" s="75">
        <f>ROUND(PPMT($E$11/12,B15,$E$7,-$E$8,$E$9,0),2)</f>
        <v>1024.6199999999999</v>
      </c>
      <c r="F15" s="75">
        <f>ROUND(PMT($E$11/12,E7,-E8,E9),2)</f>
        <v>1208.1500000000001</v>
      </c>
      <c r="G15" s="75">
        <f>C15-E15</f>
        <v>65715.580025059986</v>
      </c>
      <c r="I15" s="142"/>
      <c r="K15" s="78"/>
      <c r="L15" s="78"/>
      <c r="M15" s="79"/>
    </row>
    <row r="16" spans="1:13" x14ac:dyDescent="0.25">
      <c r="A16" s="73">
        <f>EDATE(A15,1)</f>
        <v>44621</v>
      </c>
      <c r="B16" s="74">
        <v>2</v>
      </c>
      <c r="C16" s="69">
        <f>G15</f>
        <v>65715.580025059986</v>
      </c>
      <c r="D16" s="75">
        <f t="shared" ref="D16:D72" si="0">ROUND(C16*$E$11/12,2)</f>
        <v>180.72</v>
      </c>
      <c r="E16" s="75">
        <f>PPMT($E$11/12,B16,$E$7,-$E$8,$E$9,0)</f>
        <v>1027.43436130381</v>
      </c>
      <c r="F16" s="75">
        <f>F15</f>
        <v>1208.1500000000001</v>
      </c>
      <c r="G16" s="75">
        <f t="shared" ref="G16:G72" si="1">C16-E16</f>
        <v>64688.145663756179</v>
      </c>
      <c r="I16" s="142"/>
      <c r="K16" s="78"/>
      <c r="L16" s="78"/>
      <c r="M16" s="79"/>
    </row>
    <row r="17" spans="1:13" x14ac:dyDescent="0.25">
      <c r="A17" s="73">
        <f>EDATE(A16,1)</f>
        <v>44652</v>
      </c>
      <c r="B17" s="74">
        <v>3</v>
      </c>
      <c r="C17" s="69">
        <f>G16</f>
        <v>64688.145663756179</v>
      </c>
      <c r="D17" s="75">
        <f t="shared" si="0"/>
        <v>177.89</v>
      </c>
      <c r="E17" s="75">
        <f t="shared" ref="E17:E72" si="2">PPMT($E$11/12,B17,$E$7,-$E$8,$E$9,0)</f>
        <v>1030.2598057973953</v>
      </c>
      <c r="F17" s="75">
        <f t="shared" ref="F17:F74" si="3">F16</f>
        <v>1208.1500000000001</v>
      </c>
      <c r="G17" s="75">
        <f t="shared" si="1"/>
        <v>63657.885857958783</v>
      </c>
      <c r="K17" s="78"/>
      <c r="L17" s="78"/>
      <c r="M17" s="79"/>
    </row>
    <row r="18" spans="1:13" x14ac:dyDescent="0.25">
      <c r="A18" s="73">
        <f t="shared" ref="A18:A74" si="4">EDATE(A17,1)</f>
        <v>44682</v>
      </c>
      <c r="B18" s="74">
        <v>4</v>
      </c>
      <c r="C18" s="69">
        <f t="shared" ref="C18:C72" si="5">G17</f>
        <v>63657.885857958783</v>
      </c>
      <c r="D18" s="75">
        <f t="shared" si="0"/>
        <v>175.06</v>
      </c>
      <c r="E18" s="75">
        <f t="shared" si="2"/>
        <v>1033.0930202633383</v>
      </c>
      <c r="F18" s="75">
        <f t="shared" si="3"/>
        <v>1208.1500000000001</v>
      </c>
      <c r="G18" s="75">
        <f t="shared" si="1"/>
        <v>62624.792837695444</v>
      </c>
      <c r="K18" s="78"/>
      <c r="L18" s="78"/>
      <c r="M18" s="79"/>
    </row>
    <row r="19" spans="1:13" x14ac:dyDescent="0.25">
      <c r="A19" s="73">
        <f t="shared" si="4"/>
        <v>44713</v>
      </c>
      <c r="B19" s="74">
        <v>5</v>
      </c>
      <c r="C19" s="69">
        <f t="shared" si="5"/>
        <v>62624.792837695444</v>
      </c>
      <c r="D19" s="75">
        <f t="shared" si="0"/>
        <v>172.22</v>
      </c>
      <c r="E19" s="75">
        <f t="shared" si="2"/>
        <v>1035.9340260690624</v>
      </c>
      <c r="F19" s="75">
        <f t="shared" si="3"/>
        <v>1208.1500000000001</v>
      </c>
      <c r="G19" s="75">
        <f t="shared" si="1"/>
        <v>61588.858811626385</v>
      </c>
      <c r="K19" s="78"/>
      <c r="L19" s="78"/>
      <c r="M19" s="79"/>
    </row>
    <row r="20" spans="1:13" x14ac:dyDescent="0.25">
      <c r="A20" s="73">
        <f t="shared" si="4"/>
        <v>44743</v>
      </c>
      <c r="B20" s="74">
        <v>6</v>
      </c>
      <c r="C20" s="69">
        <f t="shared" si="5"/>
        <v>61588.858811626385</v>
      </c>
      <c r="D20" s="75">
        <f t="shared" si="0"/>
        <v>169.37</v>
      </c>
      <c r="E20" s="75">
        <f t="shared" si="2"/>
        <v>1038.7828446407525</v>
      </c>
      <c r="F20" s="75">
        <f t="shared" si="3"/>
        <v>1208.1500000000001</v>
      </c>
      <c r="G20" s="75">
        <f t="shared" si="1"/>
        <v>60550.075966985634</v>
      </c>
      <c r="K20" s="78"/>
      <c r="L20" s="78"/>
      <c r="M20" s="79"/>
    </row>
    <row r="21" spans="1:13" x14ac:dyDescent="0.25">
      <c r="A21" s="73">
        <f t="shared" si="4"/>
        <v>44774</v>
      </c>
      <c r="B21" s="74">
        <v>7</v>
      </c>
      <c r="C21" s="69">
        <f t="shared" si="5"/>
        <v>60550.075966985634</v>
      </c>
      <c r="D21" s="75">
        <f t="shared" si="0"/>
        <v>166.51</v>
      </c>
      <c r="E21" s="75">
        <f t="shared" si="2"/>
        <v>1041.6394974635145</v>
      </c>
      <c r="F21" s="75">
        <f t="shared" si="3"/>
        <v>1208.1500000000001</v>
      </c>
      <c r="G21" s="75">
        <f t="shared" si="1"/>
        <v>59508.436469522123</v>
      </c>
      <c r="K21" s="78"/>
      <c r="L21" s="78"/>
      <c r="M21" s="79"/>
    </row>
    <row r="22" spans="1:13" x14ac:dyDescent="0.25">
      <c r="A22" s="73">
        <f>EDATE(A21,1)</f>
        <v>44805</v>
      </c>
      <c r="B22" s="74">
        <v>8</v>
      </c>
      <c r="C22" s="69">
        <f t="shared" si="5"/>
        <v>59508.436469522123</v>
      </c>
      <c r="D22" s="75">
        <f t="shared" si="0"/>
        <v>163.65</v>
      </c>
      <c r="E22" s="75">
        <f t="shared" si="2"/>
        <v>1044.5040060815393</v>
      </c>
      <c r="F22" s="75">
        <f t="shared" si="3"/>
        <v>1208.1500000000001</v>
      </c>
      <c r="G22" s="75">
        <f t="shared" si="1"/>
        <v>58463.932463440586</v>
      </c>
      <c r="K22" s="78"/>
      <c r="L22" s="78"/>
      <c r="M22" s="79"/>
    </row>
    <row r="23" spans="1:13" x14ac:dyDescent="0.25">
      <c r="A23" s="73">
        <f t="shared" si="4"/>
        <v>44835</v>
      </c>
      <c r="B23" s="74">
        <v>9</v>
      </c>
      <c r="C23" s="69">
        <f t="shared" si="5"/>
        <v>58463.932463440586</v>
      </c>
      <c r="D23" s="75">
        <f t="shared" si="0"/>
        <v>160.78</v>
      </c>
      <c r="E23" s="75">
        <f t="shared" si="2"/>
        <v>1047.3763920982635</v>
      </c>
      <c r="F23" s="75">
        <f t="shared" si="3"/>
        <v>1208.1500000000001</v>
      </c>
      <c r="G23" s="75">
        <f t="shared" si="1"/>
        <v>57416.556071342326</v>
      </c>
      <c r="K23" s="78"/>
      <c r="L23" s="78"/>
      <c r="M23" s="79"/>
    </row>
    <row r="24" spans="1:13" x14ac:dyDescent="0.25">
      <c r="A24" s="73">
        <f t="shared" si="4"/>
        <v>44866</v>
      </c>
      <c r="B24" s="74">
        <v>10</v>
      </c>
      <c r="C24" s="69">
        <f t="shared" si="5"/>
        <v>57416.556071342326</v>
      </c>
      <c r="D24" s="75">
        <f t="shared" si="0"/>
        <v>157.9</v>
      </c>
      <c r="E24" s="75">
        <f t="shared" si="2"/>
        <v>1050.2566771765337</v>
      </c>
      <c r="F24" s="75">
        <f t="shared" si="3"/>
        <v>1208.1500000000001</v>
      </c>
      <c r="G24" s="75">
        <f t="shared" si="1"/>
        <v>56366.299394165791</v>
      </c>
      <c r="K24" s="78"/>
      <c r="L24" s="78"/>
      <c r="M24" s="79"/>
    </row>
    <row r="25" spans="1:13" x14ac:dyDescent="0.25">
      <c r="A25" s="73">
        <f t="shared" si="4"/>
        <v>44896</v>
      </c>
      <c r="B25" s="74">
        <v>11</v>
      </c>
      <c r="C25" s="69">
        <f t="shared" si="5"/>
        <v>56366.299394165791</v>
      </c>
      <c r="D25" s="75">
        <f t="shared" si="0"/>
        <v>155.01</v>
      </c>
      <c r="E25" s="75">
        <f t="shared" si="2"/>
        <v>1053.144883038769</v>
      </c>
      <c r="F25" s="75">
        <f t="shared" si="3"/>
        <v>1208.1500000000001</v>
      </c>
      <c r="G25" s="75">
        <f t="shared" si="1"/>
        <v>55313.154511127024</v>
      </c>
    </row>
    <row r="26" spans="1:13" x14ac:dyDescent="0.25">
      <c r="A26" s="73">
        <f t="shared" si="4"/>
        <v>44927</v>
      </c>
      <c r="B26" s="74">
        <v>12</v>
      </c>
      <c r="C26" s="69">
        <f t="shared" si="5"/>
        <v>55313.154511127024</v>
      </c>
      <c r="D26" s="75">
        <f t="shared" si="0"/>
        <v>152.11000000000001</v>
      </c>
      <c r="E26" s="75">
        <f t="shared" si="2"/>
        <v>1056.0410314671258</v>
      </c>
      <c r="F26" s="75">
        <f t="shared" si="3"/>
        <v>1208.1500000000001</v>
      </c>
      <c r="G26" s="75">
        <f t="shared" si="1"/>
        <v>54257.1134796599</v>
      </c>
    </row>
    <row r="27" spans="1:13" x14ac:dyDescent="0.25">
      <c r="A27" s="73">
        <f t="shared" si="4"/>
        <v>44958</v>
      </c>
      <c r="B27" s="74">
        <v>13</v>
      </c>
      <c r="C27" s="69">
        <f t="shared" si="5"/>
        <v>54257.1134796599</v>
      </c>
      <c r="D27" s="75">
        <f t="shared" si="0"/>
        <v>149.21</v>
      </c>
      <c r="E27" s="75">
        <f t="shared" si="2"/>
        <v>1058.9451443036601</v>
      </c>
      <c r="F27" s="75">
        <f t="shared" si="3"/>
        <v>1208.1500000000001</v>
      </c>
      <c r="G27" s="75">
        <f t="shared" si="1"/>
        <v>53198.16833535624</v>
      </c>
    </row>
    <row r="28" spans="1:13" x14ac:dyDescent="0.25">
      <c r="A28" s="73">
        <f t="shared" si="4"/>
        <v>44986</v>
      </c>
      <c r="B28" s="74">
        <v>14</v>
      </c>
      <c r="C28" s="69">
        <f t="shared" si="5"/>
        <v>53198.16833535624</v>
      </c>
      <c r="D28" s="75">
        <f t="shared" si="0"/>
        <v>146.29</v>
      </c>
      <c r="E28" s="75">
        <f t="shared" si="2"/>
        <v>1061.8572434504954</v>
      </c>
      <c r="F28" s="75">
        <f t="shared" si="3"/>
        <v>1208.1500000000001</v>
      </c>
      <c r="G28" s="75">
        <f t="shared" si="1"/>
        <v>52136.311091905744</v>
      </c>
    </row>
    <row r="29" spans="1:13" x14ac:dyDescent="0.25">
      <c r="A29" s="73">
        <f t="shared" si="4"/>
        <v>45017</v>
      </c>
      <c r="B29" s="74">
        <v>15</v>
      </c>
      <c r="C29" s="69">
        <f t="shared" si="5"/>
        <v>52136.311091905744</v>
      </c>
      <c r="D29" s="75">
        <f t="shared" si="0"/>
        <v>143.37</v>
      </c>
      <c r="E29" s="75">
        <f t="shared" si="2"/>
        <v>1064.7773508699843</v>
      </c>
      <c r="F29" s="75">
        <f t="shared" si="3"/>
        <v>1208.1500000000001</v>
      </c>
      <c r="G29" s="75">
        <f t="shared" si="1"/>
        <v>51071.533741035761</v>
      </c>
    </row>
    <row r="30" spans="1:13" x14ac:dyDescent="0.25">
      <c r="A30" s="73">
        <f t="shared" si="4"/>
        <v>45047</v>
      </c>
      <c r="B30" s="74">
        <v>16</v>
      </c>
      <c r="C30" s="69">
        <f t="shared" si="5"/>
        <v>51071.533741035761</v>
      </c>
      <c r="D30" s="75">
        <f t="shared" si="0"/>
        <v>140.44999999999999</v>
      </c>
      <c r="E30" s="75">
        <f t="shared" si="2"/>
        <v>1067.7054885848768</v>
      </c>
      <c r="F30" s="75">
        <f t="shared" si="3"/>
        <v>1208.1500000000001</v>
      </c>
      <c r="G30" s="75">
        <f t="shared" si="1"/>
        <v>50003.828252450883</v>
      </c>
    </row>
    <row r="31" spans="1:13" x14ac:dyDescent="0.25">
      <c r="A31" s="73">
        <f t="shared" si="4"/>
        <v>45078</v>
      </c>
      <c r="B31" s="74">
        <v>17</v>
      </c>
      <c r="C31" s="69">
        <f t="shared" si="5"/>
        <v>50003.828252450883</v>
      </c>
      <c r="D31" s="75">
        <f t="shared" si="0"/>
        <v>137.51</v>
      </c>
      <c r="E31" s="75">
        <f t="shared" si="2"/>
        <v>1070.6416786784851</v>
      </c>
      <c r="F31" s="75">
        <f t="shared" si="3"/>
        <v>1208.1500000000001</v>
      </c>
      <c r="G31" s="75">
        <f t="shared" si="1"/>
        <v>48933.1865737724</v>
      </c>
    </row>
    <row r="32" spans="1:13" x14ac:dyDescent="0.25">
      <c r="A32" s="73">
        <f t="shared" si="4"/>
        <v>45108</v>
      </c>
      <c r="B32" s="74">
        <v>18</v>
      </c>
      <c r="C32" s="69">
        <f t="shared" si="5"/>
        <v>48933.1865737724</v>
      </c>
      <c r="D32" s="75">
        <f t="shared" si="0"/>
        <v>134.57</v>
      </c>
      <c r="E32" s="75">
        <f t="shared" si="2"/>
        <v>1073.5859432948509</v>
      </c>
      <c r="F32" s="75">
        <f t="shared" si="3"/>
        <v>1208.1500000000001</v>
      </c>
      <c r="G32" s="75">
        <f t="shared" si="1"/>
        <v>47859.600630477551</v>
      </c>
    </row>
    <row r="33" spans="1:7" x14ac:dyDescent="0.25">
      <c r="A33" s="73">
        <f t="shared" si="4"/>
        <v>45139</v>
      </c>
      <c r="B33" s="74">
        <v>19</v>
      </c>
      <c r="C33" s="69">
        <f t="shared" si="5"/>
        <v>47859.600630477551</v>
      </c>
      <c r="D33" s="75">
        <f t="shared" si="0"/>
        <v>131.61000000000001</v>
      </c>
      <c r="E33" s="75">
        <f t="shared" si="2"/>
        <v>1076.5383046389115</v>
      </c>
      <c r="F33" s="75">
        <f t="shared" si="3"/>
        <v>1208.1500000000001</v>
      </c>
      <c r="G33" s="75">
        <f t="shared" si="1"/>
        <v>46783.06232583864</v>
      </c>
    </row>
    <row r="34" spans="1:7" x14ac:dyDescent="0.25">
      <c r="A34" s="73">
        <f t="shared" si="4"/>
        <v>45170</v>
      </c>
      <c r="B34" s="74">
        <v>20</v>
      </c>
      <c r="C34" s="69">
        <f t="shared" si="5"/>
        <v>46783.06232583864</v>
      </c>
      <c r="D34" s="75">
        <f t="shared" si="0"/>
        <v>128.65</v>
      </c>
      <c r="E34" s="75">
        <f t="shared" si="2"/>
        <v>1079.4987849766687</v>
      </c>
      <c r="F34" s="75">
        <f t="shared" si="3"/>
        <v>1208.1500000000001</v>
      </c>
      <c r="G34" s="75">
        <f t="shared" si="1"/>
        <v>45703.563540861971</v>
      </c>
    </row>
    <row r="35" spans="1:7" x14ac:dyDescent="0.25">
      <c r="A35" s="73">
        <f t="shared" si="4"/>
        <v>45200</v>
      </c>
      <c r="B35" s="74">
        <v>21</v>
      </c>
      <c r="C35" s="69">
        <f t="shared" si="5"/>
        <v>45703.563540861971</v>
      </c>
      <c r="D35" s="75">
        <f t="shared" si="0"/>
        <v>125.68</v>
      </c>
      <c r="E35" s="75">
        <f t="shared" si="2"/>
        <v>1082.4674066353548</v>
      </c>
      <c r="F35" s="75">
        <f t="shared" si="3"/>
        <v>1208.1500000000001</v>
      </c>
      <c r="G35" s="75">
        <f t="shared" si="1"/>
        <v>44621.096134226616</v>
      </c>
    </row>
    <row r="36" spans="1:7" x14ac:dyDescent="0.25">
      <c r="A36" s="73">
        <f t="shared" si="4"/>
        <v>45231</v>
      </c>
      <c r="B36" s="74">
        <v>22</v>
      </c>
      <c r="C36" s="69">
        <f t="shared" si="5"/>
        <v>44621.096134226616</v>
      </c>
      <c r="D36" s="75">
        <f t="shared" si="0"/>
        <v>122.71</v>
      </c>
      <c r="E36" s="75">
        <f t="shared" si="2"/>
        <v>1085.444192003602</v>
      </c>
      <c r="F36" s="75">
        <f t="shared" si="3"/>
        <v>1208.1500000000001</v>
      </c>
      <c r="G36" s="75">
        <f t="shared" si="1"/>
        <v>43535.651942223012</v>
      </c>
    </row>
    <row r="37" spans="1:7" x14ac:dyDescent="0.25">
      <c r="A37" s="73">
        <f t="shared" si="4"/>
        <v>45261</v>
      </c>
      <c r="B37" s="74">
        <v>23</v>
      </c>
      <c r="C37" s="69">
        <f t="shared" si="5"/>
        <v>43535.651942223012</v>
      </c>
      <c r="D37" s="75">
        <f t="shared" si="0"/>
        <v>119.72</v>
      </c>
      <c r="E37" s="75">
        <f t="shared" si="2"/>
        <v>1088.4291635316117</v>
      </c>
      <c r="F37" s="75">
        <f t="shared" si="3"/>
        <v>1208.1500000000001</v>
      </c>
      <c r="G37" s="75">
        <f t="shared" si="1"/>
        <v>42447.222778691401</v>
      </c>
    </row>
    <row r="38" spans="1:7" x14ac:dyDescent="0.25">
      <c r="A38" s="73">
        <f t="shared" si="4"/>
        <v>45292</v>
      </c>
      <c r="B38" s="74">
        <v>24</v>
      </c>
      <c r="C38" s="69">
        <f t="shared" si="5"/>
        <v>42447.222778691401</v>
      </c>
      <c r="D38" s="75">
        <f t="shared" si="0"/>
        <v>116.73</v>
      </c>
      <c r="E38" s="75">
        <f t="shared" si="2"/>
        <v>1091.4223437313237</v>
      </c>
      <c r="F38" s="75">
        <f t="shared" si="3"/>
        <v>1208.1500000000001</v>
      </c>
      <c r="G38" s="75">
        <f t="shared" si="1"/>
        <v>41355.800434960074</v>
      </c>
    </row>
    <row r="39" spans="1:7" x14ac:dyDescent="0.25">
      <c r="A39" s="73">
        <f t="shared" si="4"/>
        <v>45323</v>
      </c>
      <c r="B39" s="74">
        <v>25</v>
      </c>
      <c r="C39" s="69">
        <f t="shared" si="5"/>
        <v>41355.800434960074</v>
      </c>
      <c r="D39" s="75">
        <f t="shared" si="0"/>
        <v>113.73</v>
      </c>
      <c r="E39" s="75">
        <f t="shared" si="2"/>
        <v>1094.4237551765848</v>
      </c>
      <c r="F39" s="75">
        <f t="shared" si="3"/>
        <v>1208.1500000000001</v>
      </c>
      <c r="G39" s="75">
        <f t="shared" si="1"/>
        <v>40261.376679783491</v>
      </c>
    </row>
    <row r="40" spans="1:7" x14ac:dyDescent="0.25">
      <c r="A40" s="73">
        <f t="shared" si="4"/>
        <v>45352</v>
      </c>
      <c r="B40" s="74">
        <v>26</v>
      </c>
      <c r="C40" s="69">
        <f t="shared" si="5"/>
        <v>40261.376679783491</v>
      </c>
      <c r="D40" s="75">
        <f t="shared" si="0"/>
        <v>110.72</v>
      </c>
      <c r="E40" s="75">
        <f t="shared" si="2"/>
        <v>1097.4334205033206</v>
      </c>
      <c r="F40" s="75">
        <f t="shared" si="3"/>
        <v>1208.1500000000001</v>
      </c>
      <c r="G40" s="75">
        <f t="shared" si="1"/>
        <v>39163.943259280168</v>
      </c>
    </row>
    <row r="41" spans="1:7" x14ac:dyDescent="0.25">
      <c r="A41" s="73">
        <f t="shared" si="4"/>
        <v>45383</v>
      </c>
      <c r="B41" s="74">
        <v>27</v>
      </c>
      <c r="C41" s="69">
        <f t="shared" si="5"/>
        <v>39163.943259280168</v>
      </c>
      <c r="D41" s="75">
        <f t="shared" si="0"/>
        <v>107.7</v>
      </c>
      <c r="E41" s="75">
        <f t="shared" si="2"/>
        <v>1100.4513624097046</v>
      </c>
      <c r="F41" s="75">
        <f t="shared" si="3"/>
        <v>1208.1500000000001</v>
      </c>
      <c r="G41" s="75">
        <f t="shared" si="1"/>
        <v>38063.491896870466</v>
      </c>
    </row>
    <row r="42" spans="1:7" x14ac:dyDescent="0.25">
      <c r="A42" s="73">
        <f t="shared" si="4"/>
        <v>45413</v>
      </c>
      <c r="B42" s="74">
        <v>28</v>
      </c>
      <c r="C42" s="69">
        <f t="shared" si="5"/>
        <v>38063.491896870466</v>
      </c>
      <c r="D42" s="75">
        <f t="shared" si="0"/>
        <v>104.67</v>
      </c>
      <c r="E42" s="75">
        <f t="shared" si="2"/>
        <v>1103.4776036563312</v>
      </c>
      <c r="F42" s="75">
        <f t="shared" si="3"/>
        <v>1208.1500000000001</v>
      </c>
      <c r="G42" s="75">
        <f t="shared" si="1"/>
        <v>36960.014293214132</v>
      </c>
    </row>
    <row r="43" spans="1:7" x14ac:dyDescent="0.25">
      <c r="A43" s="73">
        <f t="shared" si="4"/>
        <v>45444</v>
      </c>
      <c r="B43" s="74">
        <v>29</v>
      </c>
      <c r="C43" s="69">
        <f t="shared" si="5"/>
        <v>36960.014293214132</v>
      </c>
      <c r="D43" s="75">
        <f t="shared" si="0"/>
        <v>101.64</v>
      </c>
      <c r="E43" s="75">
        <f t="shared" si="2"/>
        <v>1106.5121670663862</v>
      </c>
      <c r="F43" s="75">
        <f t="shared" si="3"/>
        <v>1208.1500000000001</v>
      </c>
      <c r="G43" s="75">
        <f t="shared" si="1"/>
        <v>35853.502126147745</v>
      </c>
    </row>
    <row r="44" spans="1:7" x14ac:dyDescent="0.25">
      <c r="A44" s="73">
        <f t="shared" si="4"/>
        <v>45474</v>
      </c>
      <c r="B44" s="74">
        <v>30</v>
      </c>
      <c r="C44" s="69">
        <f t="shared" si="5"/>
        <v>35853.502126147745</v>
      </c>
      <c r="D44" s="75">
        <f t="shared" si="0"/>
        <v>98.6</v>
      </c>
      <c r="E44" s="75">
        <f t="shared" si="2"/>
        <v>1109.5550755258187</v>
      </c>
      <c r="F44" s="75">
        <f t="shared" si="3"/>
        <v>1208.1500000000001</v>
      </c>
      <c r="G44" s="75">
        <f t="shared" si="1"/>
        <v>34743.94705062193</v>
      </c>
    </row>
    <row r="45" spans="1:7" x14ac:dyDescent="0.25">
      <c r="A45" s="73">
        <f t="shared" si="4"/>
        <v>45505</v>
      </c>
      <c r="B45" s="74">
        <v>31</v>
      </c>
      <c r="C45" s="69">
        <f t="shared" si="5"/>
        <v>34743.94705062193</v>
      </c>
      <c r="D45" s="75">
        <f t="shared" si="0"/>
        <v>95.55</v>
      </c>
      <c r="E45" s="75">
        <f t="shared" si="2"/>
        <v>1112.6063519835147</v>
      </c>
      <c r="F45" s="75">
        <f t="shared" si="3"/>
        <v>1208.1500000000001</v>
      </c>
      <c r="G45" s="75">
        <f t="shared" si="1"/>
        <v>33631.340698638414</v>
      </c>
    </row>
    <row r="46" spans="1:7" x14ac:dyDescent="0.25">
      <c r="A46" s="73">
        <f t="shared" si="4"/>
        <v>45536</v>
      </c>
      <c r="B46" s="74">
        <v>32</v>
      </c>
      <c r="C46" s="69">
        <f t="shared" si="5"/>
        <v>33631.340698638414</v>
      </c>
      <c r="D46" s="75">
        <f t="shared" si="0"/>
        <v>92.49</v>
      </c>
      <c r="E46" s="75">
        <f t="shared" si="2"/>
        <v>1115.6660194514693</v>
      </c>
      <c r="F46" s="75">
        <f t="shared" si="3"/>
        <v>1208.1500000000001</v>
      </c>
      <c r="G46" s="75">
        <f t="shared" si="1"/>
        <v>32515.674679186945</v>
      </c>
    </row>
    <row r="47" spans="1:7" x14ac:dyDescent="0.25">
      <c r="A47" s="73">
        <f t="shared" si="4"/>
        <v>45566</v>
      </c>
      <c r="B47" s="74">
        <v>33</v>
      </c>
      <c r="C47" s="69">
        <f t="shared" si="5"/>
        <v>32515.674679186945</v>
      </c>
      <c r="D47" s="75">
        <f t="shared" si="0"/>
        <v>89.42</v>
      </c>
      <c r="E47" s="75">
        <f t="shared" si="2"/>
        <v>1118.7341010049608</v>
      </c>
      <c r="F47" s="75">
        <f t="shared" si="3"/>
        <v>1208.1500000000001</v>
      </c>
      <c r="G47" s="75">
        <f t="shared" si="1"/>
        <v>31396.940578181984</v>
      </c>
    </row>
    <row r="48" spans="1:7" x14ac:dyDescent="0.25">
      <c r="A48" s="73">
        <f t="shared" si="4"/>
        <v>45597</v>
      </c>
      <c r="B48" s="74">
        <v>34</v>
      </c>
      <c r="C48" s="69">
        <f t="shared" si="5"/>
        <v>31396.940578181984</v>
      </c>
      <c r="D48" s="75">
        <f t="shared" si="0"/>
        <v>86.34</v>
      </c>
      <c r="E48" s="75">
        <f t="shared" si="2"/>
        <v>1121.8106197827246</v>
      </c>
      <c r="F48" s="75">
        <f t="shared" si="3"/>
        <v>1208.1500000000001</v>
      </c>
      <c r="G48" s="75">
        <f t="shared" si="1"/>
        <v>30275.129958399259</v>
      </c>
    </row>
    <row r="49" spans="1:7" x14ac:dyDescent="0.25">
      <c r="A49" s="73">
        <f t="shared" si="4"/>
        <v>45627</v>
      </c>
      <c r="B49" s="74">
        <v>35</v>
      </c>
      <c r="C49" s="69">
        <f t="shared" si="5"/>
        <v>30275.129958399259</v>
      </c>
      <c r="D49" s="75">
        <f t="shared" si="0"/>
        <v>83.26</v>
      </c>
      <c r="E49" s="75">
        <f t="shared" si="2"/>
        <v>1124.895598987127</v>
      </c>
      <c r="F49" s="75">
        <f t="shared" si="3"/>
        <v>1208.1500000000001</v>
      </c>
      <c r="G49" s="75">
        <f t="shared" si="1"/>
        <v>29150.23435941213</v>
      </c>
    </row>
    <row r="50" spans="1:7" x14ac:dyDescent="0.25">
      <c r="A50" s="73">
        <f t="shared" si="4"/>
        <v>45658</v>
      </c>
      <c r="B50" s="74">
        <v>36</v>
      </c>
      <c r="C50" s="69">
        <f t="shared" si="5"/>
        <v>29150.23435941213</v>
      </c>
      <c r="D50" s="75">
        <f t="shared" si="0"/>
        <v>80.16</v>
      </c>
      <c r="E50" s="75">
        <f t="shared" si="2"/>
        <v>1127.9890618843415</v>
      </c>
      <c r="F50" s="75">
        <f t="shared" si="3"/>
        <v>1208.1500000000001</v>
      </c>
      <c r="G50" s="75">
        <f t="shared" si="1"/>
        <v>28022.245297527788</v>
      </c>
    </row>
    <row r="51" spans="1:7" x14ac:dyDescent="0.25">
      <c r="A51" s="73">
        <f t="shared" si="4"/>
        <v>45689</v>
      </c>
      <c r="B51" s="74">
        <v>37</v>
      </c>
      <c r="C51" s="69">
        <f t="shared" si="5"/>
        <v>28022.245297527788</v>
      </c>
      <c r="D51" s="75">
        <f t="shared" si="0"/>
        <v>77.06</v>
      </c>
      <c r="E51" s="75">
        <f t="shared" si="2"/>
        <v>1131.0910318045235</v>
      </c>
      <c r="F51" s="75">
        <f t="shared" si="3"/>
        <v>1208.1500000000001</v>
      </c>
      <c r="G51" s="75">
        <f t="shared" si="1"/>
        <v>26891.154265723264</v>
      </c>
    </row>
    <row r="52" spans="1:7" x14ac:dyDescent="0.25">
      <c r="A52" s="73">
        <f t="shared" si="4"/>
        <v>45717</v>
      </c>
      <c r="B52" s="74">
        <v>38</v>
      </c>
      <c r="C52" s="69">
        <f t="shared" si="5"/>
        <v>26891.154265723264</v>
      </c>
      <c r="D52" s="75">
        <f t="shared" si="0"/>
        <v>73.95</v>
      </c>
      <c r="E52" s="75">
        <f t="shared" si="2"/>
        <v>1134.201532141986</v>
      </c>
      <c r="F52" s="75">
        <f t="shared" si="3"/>
        <v>1208.1500000000001</v>
      </c>
      <c r="G52" s="75">
        <f t="shared" si="1"/>
        <v>25756.952733581278</v>
      </c>
    </row>
    <row r="53" spans="1:7" x14ac:dyDescent="0.25">
      <c r="A53" s="73">
        <f t="shared" si="4"/>
        <v>45748</v>
      </c>
      <c r="B53" s="74">
        <v>39</v>
      </c>
      <c r="C53" s="69">
        <f t="shared" si="5"/>
        <v>25756.952733581278</v>
      </c>
      <c r="D53" s="75">
        <f t="shared" si="0"/>
        <v>70.83</v>
      </c>
      <c r="E53" s="75">
        <f t="shared" si="2"/>
        <v>1137.3205863553765</v>
      </c>
      <c r="F53" s="75">
        <f t="shared" si="3"/>
        <v>1208.1500000000001</v>
      </c>
      <c r="G53" s="75">
        <f t="shared" si="1"/>
        <v>24619.632147225901</v>
      </c>
    </row>
    <row r="54" spans="1:7" x14ac:dyDescent="0.25">
      <c r="A54" s="73">
        <f t="shared" si="4"/>
        <v>45778</v>
      </c>
      <c r="B54" s="74">
        <v>40</v>
      </c>
      <c r="C54" s="69">
        <f t="shared" si="5"/>
        <v>24619.632147225901</v>
      </c>
      <c r="D54" s="75">
        <f t="shared" si="0"/>
        <v>67.7</v>
      </c>
      <c r="E54" s="75">
        <f t="shared" si="2"/>
        <v>1140.4482179678539</v>
      </c>
      <c r="F54" s="75">
        <f t="shared" si="3"/>
        <v>1208.1500000000001</v>
      </c>
      <c r="G54" s="75">
        <f t="shared" si="1"/>
        <v>23479.183929258048</v>
      </c>
    </row>
    <row r="55" spans="1:7" x14ac:dyDescent="0.25">
      <c r="A55" s="73">
        <f t="shared" si="4"/>
        <v>45809</v>
      </c>
      <c r="B55" s="74">
        <v>41</v>
      </c>
      <c r="C55" s="69">
        <f t="shared" si="5"/>
        <v>23479.183929258048</v>
      </c>
      <c r="D55" s="75">
        <f t="shared" si="0"/>
        <v>64.569999999999993</v>
      </c>
      <c r="E55" s="75">
        <f t="shared" si="2"/>
        <v>1143.5844505672655</v>
      </c>
      <c r="F55" s="75">
        <f t="shared" si="3"/>
        <v>1208.1500000000001</v>
      </c>
      <c r="G55" s="75">
        <f t="shared" si="1"/>
        <v>22335.599478690783</v>
      </c>
    </row>
    <row r="56" spans="1:7" x14ac:dyDescent="0.25">
      <c r="A56" s="73">
        <f t="shared" si="4"/>
        <v>45839</v>
      </c>
      <c r="B56" s="74">
        <v>42</v>
      </c>
      <c r="C56" s="69">
        <f t="shared" si="5"/>
        <v>22335.599478690783</v>
      </c>
      <c r="D56" s="75">
        <f t="shared" si="0"/>
        <v>61.42</v>
      </c>
      <c r="E56" s="75">
        <f t="shared" si="2"/>
        <v>1146.7293078063253</v>
      </c>
      <c r="F56" s="75">
        <f t="shared" si="3"/>
        <v>1208.1500000000001</v>
      </c>
      <c r="G56" s="75">
        <f t="shared" si="1"/>
        <v>21188.870170884456</v>
      </c>
    </row>
    <row r="57" spans="1:7" x14ac:dyDescent="0.25">
      <c r="A57" s="73">
        <f t="shared" si="4"/>
        <v>45870</v>
      </c>
      <c r="B57" s="74">
        <v>43</v>
      </c>
      <c r="C57" s="69">
        <f t="shared" si="5"/>
        <v>21188.870170884456</v>
      </c>
      <c r="D57" s="75">
        <f t="shared" si="0"/>
        <v>58.27</v>
      </c>
      <c r="E57" s="75">
        <f t="shared" si="2"/>
        <v>1149.8828134027926</v>
      </c>
      <c r="F57" s="75">
        <f t="shared" si="3"/>
        <v>1208.1500000000001</v>
      </c>
      <c r="G57" s="75">
        <f t="shared" si="1"/>
        <v>20038.987357481663</v>
      </c>
    </row>
    <row r="58" spans="1:7" x14ac:dyDescent="0.25">
      <c r="A58" s="73">
        <f t="shared" si="4"/>
        <v>45901</v>
      </c>
      <c r="B58" s="74">
        <v>44</v>
      </c>
      <c r="C58" s="69">
        <f t="shared" si="5"/>
        <v>20038.987357481663</v>
      </c>
      <c r="D58" s="75">
        <f t="shared" si="0"/>
        <v>55.11</v>
      </c>
      <c r="E58" s="75">
        <f t="shared" si="2"/>
        <v>1153.0449911396504</v>
      </c>
      <c r="F58" s="75">
        <f t="shared" si="3"/>
        <v>1208.1500000000001</v>
      </c>
      <c r="G58" s="75">
        <f t="shared" si="1"/>
        <v>18885.942366342013</v>
      </c>
    </row>
    <row r="59" spans="1:7" x14ac:dyDescent="0.25">
      <c r="A59" s="73">
        <f t="shared" si="4"/>
        <v>45931</v>
      </c>
      <c r="B59" s="74">
        <v>45</v>
      </c>
      <c r="C59" s="69">
        <f t="shared" si="5"/>
        <v>18885.942366342013</v>
      </c>
      <c r="D59" s="75">
        <f t="shared" si="0"/>
        <v>51.94</v>
      </c>
      <c r="E59" s="75">
        <f t="shared" si="2"/>
        <v>1156.2158648652846</v>
      </c>
      <c r="F59" s="75">
        <f t="shared" si="3"/>
        <v>1208.1500000000001</v>
      </c>
      <c r="G59" s="75">
        <f t="shared" si="1"/>
        <v>17729.726501476729</v>
      </c>
    </row>
    <row r="60" spans="1:7" x14ac:dyDescent="0.25">
      <c r="A60" s="73">
        <f t="shared" si="4"/>
        <v>45962</v>
      </c>
      <c r="B60" s="74">
        <v>46</v>
      </c>
      <c r="C60" s="69">
        <f t="shared" si="5"/>
        <v>17729.726501476729</v>
      </c>
      <c r="D60" s="75">
        <f t="shared" si="0"/>
        <v>48.76</v>
      </c>
      <c r="E60" s="75">
        <f t="shared" si="2"/>
        <v>1159.3954584936639</v>
      </c>
      <c r="F60" s="75">
        <f t="shared" si="3"/>
        <v>1208.1500000000001</v>
      </c>
      <c r="G60" s="75">
        <f t="shared" si="1"/>
        <v>16570.331042983064</v>
      </c>
    </row>
    <row r="61" spans="1:7" x14ac:dyDescent="0.25">
      <c r="A61" s="73">
        <f t="shared" si="4"/>
        <v>45992</v>
      </c>
      <c r="B61" s="74">
        <v>47</v>
      </c>
      <c r="C61" s="69">
        <f t="shared" si="5"/>
        <v>16570.331042983064</v>
      </c>
      <c r="D61" s="75">
        <f t="shared" si="0"/>
        <v>45.57</v>
      </c>
      <c r="E61" s="75">
        <f t="shared" si="2"/>
        <v>1162.5837960045217</v>
      </c>
      <c r="F61" s="75">
        <f t="shared" si="3"/>
        <v>1208.1500000000001</v>
      </c>
      <c r="G61" s="75">
        <f t="shared" si="1"/>
        <v>15407.747246978543</v>
      </c>
    </row>
    <row r="62" spans="1:7" x14ac:dyDescent="0.25">
      <c r="A62" s="73">
        <f t="shared" si="4"/>
        <v>46023</v>
      </c>
      <c r="B62" s="74">
        <v>48</v>
      </c>
      <c r="C62" s="69">
        <f t="shared" si="5"/>
        <v>15407.747246978543</v>
      </c>
      <c r="D62" s="75">
        <f t="shared" si="0"/>
        <v>42.37</v>
      </c>
      <c r="E62" s="75">
        <f t="shared" si="2"/>
        <v>1165.780901443534</v>
      </c>
      <c r="F62" s="75">
        <f t="shared" si="3"/>
        <v>1208.1500000000001</v>
      </c>
      <c r="G62" s="75">
        <f t="shared" si="1"/>
        <v>14241.966345535009</v>
      </c>
    </row>
    <row r="63" spans="1:7" x14ac:dyDescent="0.25">
      <c r="A63" s="73">
        <f t="shared" si="4"/>
        <v>46054</v>
      </c>
      <c r="B63" s="74">
        <v>49</v>
      </c>
      <c r="C63" s="69">
        <f t="shared" si="5"/>
        <v>14241.966345535009</v>
      </c>
      <c r="D63" s="75">
        <f t="shared" si="0"/>
        <v>39.17</v>
      </c>
      <c r="E63" s="75">
        <f t="shared" si="2"/>
        <v>1168.9867989225038</v>
      </c>
      <c r="F63" s="75">
        <f t="shared" si="3"/>
        <v>1208.1500000000001</v>
      </c>
      <c r="G63" s="75">
        <f t="shared" si="1"/>
        <v>13072.979546612505</v>
      </c>
    </row>
    <row r="64" spans="1:7" x14ac:dyDescent="0.25">
      <c r="A64" s="73">
        <f t="shared" si="4"/>
        <v>46082</v>
      </c>
      <c r="B64" s="74">
        <v>50</v>
      </c>
      <c r="C64" s="69">
        <f t="shared" si="5"/>
        <v>13072.979546612505</v>
      </c>
      <c r="D64" s="75">
        <f t="shared" si="0"/>
        <v>35.950000000000003</v>
      </c>
      <c r="E64" s="75">
        <f t="shared" si="2"/>
        <v>1172.2015126195406</v>
      </c>
      <c r="F64" s="75">
        <f t="shared" si="3"/>
        <v>1208.1500000000001</v>
      </c>
      <c r="G64" s="75">
        <f t="shared" si="1"/>
        <v>11900.778033992965</v>
      </c>
    </row>
    <row r="65" spans="1:7" x14ac:dyDescent="0.25">
      <c r="A65" s="73">
        <f t="shared" si="4"/>
        <v>46113</v>
      </c>
      <c r="B65" s="74">
        <v>51</v>
      </c>
      <c r="C65" s="69">
        <f t="shared" si="5"/>
        <v>11900.778033992965</v>
      </c>
      <c r="D65" s="75">
        <f t="shared" si="0"/>
        <v>32.729999999999997</v>
      </c>
      <c r="E65" s="75">
        <f t="shared" si="2"/>
        <v>1175.4250667792444</v>
      </c>
      <c r="F65" s="75">
        <f t="shared" si="3"/>
        <v>1208.1500000000001</v>
      </c>
      <c r="G65" s="75">
        <f t="shared" si="1"/>
        <v>10725.352967213721</v>
      </c>
    </row>
    <row r="66" spans="1:7" x14ac:dyDescent="0.25">
      <c r="A66" s="73">
        <f t="shared" si="4"/>
        <v>46143</v>
      </c>
      <c r="B66" s="74">
        <v>52</v>
      </c>
      <c r="C66" s="69">
        <f t="shared" si="5"/>
        <v>10725.352967213721</v>
      </c>
      <c r="D66" s="75">
        <f t="shared" si="0"/>
        <v>29.49</v>
      </c>
      <c r="E66" s="75">
        <f t="shared" si="2"/>
        <v>1178.6574857128874</v>
      </c>
      <c r="F66" s="75">
        <f t="shared" si="3"/>
        <v>1208.1500000000001</v>
      </c>
      <c r="G66" s="75">
        <f t="shared" si="1"/>
        <v>9546.6954815008339</v>
      </c>
    </row>
    <row r="67" spans="1:7" x14ac:dyDescent="0.25">
      <c r="A67" s="73">
        <f t="shared" si="4"/>
        <v>46174</v>
      </c>
      <c r="B67" s="74">
        <v>53</v>
      </c>
      <c r="C67" s="69">
        <f t="shared" si="5"/>
        <v>9546.6954815008339</v>
      </c>
      <c r="D67" s="75">
        <f t="shared" si="0"/>
        <v>26.25</v>
      </c>
      <c r="E67" s="75">
        <f t="shared" si="2"/>
        <v>1181.8987937985976</v>
      </c>
      <c r="F67" s="75">
        <f t="shared" si="3"/>
        <v>1208.1500000000001</v>
      </c>
      <c r="G67" s="75">
        <f t="shared" si="1"/>
        <v>8364.7966877022373</v>
      </c>
    </row>
    <row r="68" spans="1:7" x14ac:dyDescent="0.25">
      <c r="A68" s="73">
        <f t="shared" si="4"/>
        <v>46204</v>
      </c>
      <c r="B68" s="74">
        <v>54</v>
      </c>
      <c r="C68" s="69">
        <f t="shared" si="5"/>
        <v>8364.7966877022373</v>
      </c>
      <c r="D68" s="75">
        <f t="shared" si="0"/>
        <v>23</v>
      </c>
      <c r="E68" s="75">
        <f t="shared" si="2"/>
        <v>1185.149015481544</v>
      </c>
      <c r="F68" s="75">
        <f t="shared" si="3"/>
        <v>1208.1500000000001</v>
      </c>
      <c r="G68" s="75">
        <f t="shared" si="1"/>
        <v>7179.6476722206935</v>
      </c>
    </row>
    <row r="69" spans="1:7" x14ac:dyDescent="0.25">
      <c r="A69" s="73">
        <f t="shared" si="4"/>
        <v>46235</v>
      </c>
      <c r="B69" s="74">
        <v>55</v>
      </c>
      <c r="C69" s="69">
        <f t="shared" si="5"/>
        <v>7179.6476722206935</v>
      </c>
      <c r="D69" s="75">
        <f t="shared" si="0"/>
        <v>19.739999999999998</v>
      </c>
      <c r="E69" s="75">
        <f t="shared" si="2"/>
        <v>1188.4081752741181</v>
      </c>
      <c r="F69" s="75">
        <f t="shared" si="3"/>
        <v>1208.1500000000001</v>
      </c>
      <c r="G69" s="75">
        <f t="shared" si="1"/>
        <v>5991.2394969465749</v>
      </c>
    </row>
    <row r="70" spans="1:7" x14ac:dyDescent="0.25">
      <c r="A70" s="73">
        <f t="shared" si="4"/>
        <v>46266</v>
      </c>
      <c r="B70" s="74">
        <v>56</v>
      </c>
      <c r="C70" s="69">
        <f t="shared" si="5"/>
        <v>5991.2394969465749</v>
      </c>
      <c r="D70" s="75">
        <f t="shared" si="0"/>
        <v>16.48</v>
      </c>
      <c r="E70" s="75">
        <f t="shared" si="2"/>
        <v>1191.676297756122</v>
      </c>
      <c r="F70" s="75">
        <f t="shared" si="3"/>
        <v>1208.1500000000001</v>
      </c>
      <c r="G70" s="75">
        <f t="shared" si="1"/>
        <v>4799.5631991904529</v>
      </c>
    </row>
    <row r="71" spans="1:7" x14ac:dyDescent="0.25">
      <c r="A71" s="73">
        <f t="shared" si="4"/>
        <v>46296</v>
      </c>
      <c r="B71" s="74">
        <v>57</v>
      </c>
      <c r="C71" s="69">
        <f t="shared" si="5"/>
        <v>4799.5631991904529</v>
      </c>
      <c r="D71" s="75">
        <f t="shared" si="0"/>
        <v>13.2</v>
      </c>
      <c r="E71" s="75">
        <f t="shared" si="2"/>
        <v>1194.9534075749511</v>
      </c>
      <c r="F71" s="75">
        <f t="shared" si="3"/>
        <v>1208.1500000000001</v>
      </c>
      <c r="G71" s="75">
        <f t="shared" si="1"/>
        <v>3604.6097916155018</v>
      </c>
    </row>
    <row r="72" spans="1:7" x14ac:dyDescent="0.25">
      <c r="A72" s="73">
        <f t="shared" si="4"/>
        <v>46327</v>
      </c>
      <c r="B72" s="74">
        <v>58</v>
      </c>
      <c r="C72" s="69">
        <f t="shared" si="5"/>
        <v>3604.6097916155018</v>
      </c>
      <c r="D72" s="75">
        <f t="shared" si="0"/>
        <v>9.91</v>
      </c>
      <c r="E72" s="75">
        <f t="shared" si="2"/>
        <v>1198.2395294457824</v>
      </c>
      <c r="F72" s="75">
        <f t="shared" si="3"/>
        <v>1208.1500000000001</v>
      </c>
      <c r="G72" s="75">
        <f t="shared" si="1"/>
        <v>2406.3702621697194</v>
      </c>
    </row>
    <row r="73" spans="1:7" x14ac:dyDescent="0.25">
      <c r="A73" s="73">
        <f t="shared" si="4"/>
        <v>46357</v>
      </c>
      <c r="B73" s="74">
        <v>59</v>
      </c>
      <c r="C73" s="69">
        <f t="shared" ref="C73:C74" si="6">G72</f>
        <v>2406.3702621697194</v>
      </c>
      <c r="D73" s="75">
        <f t="shared" ref="D73:D74" si="7">ROUND(C73*$E$11/12,2)</f>
        <v>6.62</v>
      </c>
      <c r="E73" s="75">
        <f t="shared" ref="E73:E74" si="8">PPMT($E$11/12,B73,$E$7,-$E$8,$E$9,0)</f>
        <v>1201.5346881517582</v>
      </c>
      <c r="F73" s="75">
        <f t="shared" si="3"/>
        <v>1208.1500000000001</v>
      </c>
      <c r="G73" s="75">
        <f t="shared" ref="G73:G74" si="9">C73-E73</f>
        <v>1204.8355740179611</v>
      </c>
    </row>
    <row r="74" spans="1:7" x14ac:dyDescent="0.25">
      <c r="A74" s="73">
        <f t="shared" si="4"/>
        <v>46388</v>
      </c>
      <c r="B74" s="74">
        <v>60</v>
      </c>
      <c r="C74" s="69">
        <f t="shared" si="6"/>
        <v>1204.8355740179611</v>
      </c>
      <c r="D74" s="75">
        <f t="shared" si="7"/>
        <v>3.31</v>
      </c>
      <c r="E74" s="75">
        <f t="shared" si="8"/>
        <v>1204.8389085441756</v>
      </c>
      <c r="F74" s="75">
        <f t="shared" si="3"/>
        <v>1208.1500000000001</v>
      </c>
      <c r="G74" s="69">
        <f t="shared" si="9"/>
        <v>-3.3345262145303423E-3</v>
      </c>
    </row>
    <row r="75" spans="1:7" x14ac:dyDescent="0.25">
      <c r="A75" s="73"/>
      <c r="B75" s="74"/>
      <c r="C75" s="69"/>
      <c r="D75" s="75"/>
      <c r="E75" s="75"/>
      <c r="F75" s="75"/>
      <c r="G75" s="75"/>
    </row>
    <row r="76" spans="1:7" x14ac:dyDescent="0.25">
      <c r="A76" s="73"/>
      <c r="B76" s="74"/>
      <c r="C76" s="69"/>
      <c r="D76" s="75"/>
      <c r="E76" s="75"/>
      <c r="F76" s="75"/>
      <c r="G76" s="75"/>
    </row>
    <row r="77" spans="1:7" x14ac:dyDescent="0.25">
      <c r="A77" s="73"/>
      <c r="B77" s="74"/>
      <c r="C77" s="69"/>
      <c r="D77" s="75"/>
      <c r="E77" s="75"/>
      <c r="F77" s="75"/>
      <c r="G77" s="75"/>
    </row>
    <row r="78" spans="1:7" x14ac:dyDescent="0.25">
      <c r="A78" s="73"/>
      <c r="B78" s="74"/>
      <c r="C78" s="69"/>
      <c r="D78" s="75"/>
      <c r="E78" s="75"/>
      <c r="F78" s="75"/>
      <c r="G78" s="75"/>
    </row>
    <row r="79" spans="1:7" x14ac:dyDescent="0.25">
      <c r="A79" s="73"/>
      <c r="B79" s="74"/>
      <c r="C79" s="69"/>
      <c r="D79" s="75"/>
      <c r="E79" s="75"/>
      <c r="F79" s="75"/>
      <c r="G79" s="75"/>
    </row>
    <row r="80" spans="1:7" x14ac:dyDescent="0.25">
      <c r="A80" s="73"/>
      <c r="B80" s="74"/>
      <c r="C80" s="69"/>
      <c r="D80" s="75"/>
      <c r="E80" s="75"/>
      <c r="F80" s="75"/>
      <c r="G80" s="75"/>
    </row>
    <row r="81" spans="1:7" x14ac:dyDescent="0.25">
      <c r="A81" s="73"/>
      <c r="B81" s="74"/>
      <c r="C81" s="69"/>
      <c r="D81" s="75"/>
      <c r="E81" s="75"/>
      <c r="F81" s="75"/>
      <c r="G81" s="75"/>
    </row>
    <row r="82" spans="1:7" x14ac:dyDescent="0.25">
      <c r="A82" s="73"/>
      <c r="B82" s="74"/>
      <c r="C82" s="69"/>
      <c r="D82" s="75"/>
      <c r="E82" s="75"/>
      <c r="F82" s="75"/>
      <c r="G82" s="75"/>
    </row>
    <row r="83" spans="1:7" x14ac:dyDescent="0.25">
      <c r="A83" s="73"/>
      <c r="B83" s="74"/>
      <c r="C83" s="69"/>
      <c r="D83" s="75"/>
      <c r="E83" s="75"/>
      <c r="F83" s="75"/>
      <c r="G83" s="75"/>
    </row>
    <row r="84" spans="1:7" x14ac:dyDescent="0.25">
      <c r="A84" s="73"/>
      <c r="B84" s="74"/>
      <c r="C84" s="69"/>
      <c r="D84" s="75"/>
      <c r="E84" s="75"/>
      <c r="F84" s="75"/>
      <c r="G84" s="75"/>
    </row>
    <row r="85" spans="1:7" x14ac:dyDescent="0.25">
      <c r="A85" s="73"/>
      <c r="B85" s="74"/>
      <c r="C85" s="69"/>
      <c r="D85" s="75"/>
      <c r="E85" s="75"/>
      <c r="F85" s="75"/>
      <c r="G85" s="75"/>
    </row>
    <row r="86" spans="1:7" x14ac:dyDescent="0.25">
      <c r="A86" s="73"/>
      <c r="B86" s="74"/>
      <c r="C86" s="69"/>
      <c r="D86" s="75"/>
      <c r="E86" s="75"/>
      <c r="F86" s="75"/>
      <c r="G86" s="75"/>
    </row>
    <row r="87" spans="1:7" x14ac:dyDescent="0.25">
      <c r="A87" s="73"/>
      <c r="B87" s="74"/>
      <c r="C87" s="69"/>
      <c r="D87" s="75"/>
      <c r="E87" s="75"/>
      <c r="F87" s="75"/>
      <c r="G87" s="75"/>
    </row>
    <row r="88" spans="1:7" x14ac:dyDescent="0.25">
      <c r="A88" s="73"/>
      <c r="B88" s="74"/>
      <c r="C88" s="69"/>
      <c r="D88" s="75"/>
      <c r="E88" s="75"/>
      <c r="F88" s="75"/>
      <c r="G88" s="75"/>
    </row>
    <row r="89" spans="1:7" x14ac:dyDescent="0.25">
      <c r="A89" s="73"/>
      <c r="B89" s="74"/>
      <c r="C89" s="69"/>
      <c r="D89" s="75"/>
      <c r="E89" s="75"/>
      <c r="F89" s="75"/>
      <c r="G89" s="75"/>
    </row>
    <row r="90" spans="1:7" x14ac:dyDescent="0.25">
      <c r="A90" s="73"/>
      <c r="B90" s="74"/>
      <c r="C90" s="69"/>
      <c r="D90" s="75"/>
      <c r="E90" s="75"/>
      <c r="F90" s="75"/>
      <c r="G90" s="75"/>
    </row>
    <row r="91" spans="1:7" x14ac:dyDescent="0.25">
      <c r="A91" s="73"/>
      <c r="B91" s="74"/>
      <c r="C91" s="69"/>
      <c r="D91" s="75"/>
      <c r="E91" s="75"/>
      <c r="F91" s="75"/>
      <c r="G91" s="75"/>
    </row>
    <row r="92" spans="1:7" x14ac:dyDescent="0.25">
      <c r="A92" s="73"/>
      <c r="B92" s="74"/>
      <c r="C92" s="69"/>
      <c r="D92" s="75"/>
      <c r="E92" s="75"/>
      <c r="F92" s="75"/>
      <c r="G92" s="75"/>
    </row>
    <row r="93" spans="1:7" x14ac:dyDescent="0.25">
      <c r="A93" s="73"/>
      <c r="B93" s="74"/>
      <c r="C93" s="69"/>
      <c r="D93" s="75"/>
      <c r="E93" s="75"/>
      <c r="F93" s="75"/>
      <c r="G93" s="75"/>
    </row>
    <row r="94" spans="1:7" x14ac:dyDescent="0.25">
      <c r="A94" s="73"/>
      <c r="B94" s="74"/>
      <c r="C94" s="69"/>
      <c r="D94" s="75"/>
      <c r="E94" s="75"/>
      <c r="F94" s="75"/>
      <c r="G94" s="75"/>
    </row>
    <row r="95" spans="1:7" x14ac:dyDescent="0.25">
      <c r="A95" s="73"/>
      <c r="B95" s="74"/>
      <c r="C95" s="69"/>
      <c r="D95" s="75"/>
      <c r="E95" s="75"/>
      <c r="F95" s="75"/>
      <c r="G95" s="75"/>
    </row>
    <row r="96" spans="1:7" x14ac:dyDescent="0.25">
      <c r="A96" s="73"/>
      <c r="B96" s="74"/>
      <c r="C96" s="69"/>
      <c r="D96" s="75"/>
      <c r="E96" s="75"/>
      <c r="F96" s="75"/>
      <c r="G96" s="75"/>
    </row>
    <row r="97" spans="1:7" x14ac:dyDescent="0.25">
      <c r="A97" s="73"/>
      <c r="B97" s="74"/>
      <c r="C97" s="69"/>
      <c r="D97" s="75"/>
      <c r="E97" s="75"/>
      <c r="F97" s="75"/>
      <c r="G97" s="75"/>
    </row>
    <row r="98" spans="1:7" x14ac:dyDescent="0.25">
      <c r="A98" s="73"/>
      <c r="B98" s="74"/>
      <c r="C98" s="69"/>
      <c r="D98" s="75"/>
      <c r="E98" s="75"/>
      <c r="F98" s="75"/>
      <c r="G98" s="75"/>
    </row>
    <row r="99" spans="1:7" x14ac:dyDescent="0.25">
      <c r="A99" s="73"/>
      <c r="B99" s="74"/>
      <c r="C99" s="69"/>
      <c r="D99" s="75"/>
      <c r="E99" s="75"/>
      <c r="F99" s="75"/>
      <c r="G99" s="75"/>
    </row>
    <row r="100" spans="1:7" x14ac:dyDescent="0.25">
      <c r="A100" s="73"/>
      <c r="B100" s="74"/>
      <c r="C100" s="69"/>
      <c r="D100" s="75"/>
      <c r="E100" s="75"/>
      <c r="F100" s="75"/>
      <c r="G100" s="75"/>
    </row>
    <row r="101" spans="1:7" x14ac:dyDescent="0.25">
      <c r="A101" s="73"/>
      <c r="B101" s="74"/>
      <c r="C101" s="69"/>
      <c r="D101" s="75"/>
      <c r="E101" s="75"/>
      <c r="F101" s="75"/>
      <c r="G101" s="75"/>
    </row>
    <row r="102" spans="1:7" x14ac:dyDescent="0.25">
      <c r="A102" s="73"/>
      <c r="B102" s="74"/>
      <c r="C102" s="69"/>
      <c r="D102" s="75"/>
      <c r="E102" s="75"/>
      <c r="F102" s="75"/>
      <c r="G102" s="75"/>
    </row>
    <row r="103" spans="1:7" x14ac:dyDescent="0.25">
      <c r="A103" s="73"/>
      <c r="B103" s="74"/>
      <c r="C103" s="69"/>
      <c r="D103" s="75"/>
      <c r="E103" s="75"/>
      <c r="F103" s="75"/>
      <c r="G103" s="75"/>
    </row>
    <row r="104" spans="1:7" x14ac:dyDescent="0.25">
      <c r="A104" s="73"/>
      <c r="B104" s="74"/>
      <c r="C104" s="69"/>
      <c r="D104" s="75"/>
      <c r="E104" s="75"/>
      <c r="F104" s="75"/>
      <c r="G104" s="75"/>
    </row>
    <row r="105" spans="1:7" x14ac:dyDescent="0.25">
      <c r="A105" s="73"/>
      <c r="B105" s="74"/>
      <c r="C105" s="69"/>
      <c r="D105" s="75"/>
      <c r="E105" s="75"/>
      <c r="F105" s="75"/>
      <c r="G105" s="75"/>
    </row>
    <row r="106" spans="1:7" x14ac:dyDescent="0.25">
      <c r="A106" s="73"/>
      <c r="B106" s="74"/>
      <c r="C106" s="69"/>
      <c r="D106" s="75"/>
      <c r="E106" s="75"/>
      <c r="F106" s="75"/>
      <c r="G106" s="75"/>
    </row>
    <row r="107" spans="1:7" x14ac:dyDescent="0.25">
      <c r="A107" s="73"/>
      <c r="B107" s="74"/>
      <c r="C107" s="69"/>
      <c r="D107" s="75"/>
      <c r="E107" s="75"/>
      <c r="F107" s="75"/>
      <c r="G107" s="75"/>
    </row>
    <row r="108" spans="1:7" x14ac:dyDescent="0.25">
      <c r="A108" s="73"/>
      <c r="B108" s="74"/>
      <c r="C108" s="69"/>
      <c r="D108" s="75"/>
      <c r="E108" s="75"/>
      <c r="F108" s="75"/>
      <c r="G108" s="75"/>
    </row>
    <row r="109" spans="1:7" x14ac:dyDescent="0.25">
      <c r="A109" s="73"/>
      <c r="B109" s="74"/>
      <c r="C109" s="69"/>
      <c r="D109" s="75"/>
      <c r="E109" s="75"/>
      <c r="F109" s="75"/>
      <c r="G109" s="75"/>
    </row>
    <row r="110" spans="1:7" x14ac:dyDescent="0.25">
      <c r="A110" s="73"/>
      <c r="B110" s="74"/>
      <c r="C110" s="69"/>
      <c r="D110" s="75"/>
      <c r="E110" s="75"/>
      <c r="F110" s="75"/>
      <c r="G110" s="75"/>
    </row>
    <row r="111" spans="1:7" x14ac:dyDescent="0.25">
      <c r="A111" s="73"/>
      <c r="B111" s="74"/>
      <c r="C111" s="69"/>
      <c r="D111" s="75"/>
      <c r="E111" s="75"/>
      <c r="F111" s="75"/>
      <c r="G111" s="75"/>
    </row>
    <row r="112" spans="1:7" x14ac:dyDescent="0.25">
      <c r="A112" s="73"/>
      <c r="B112" s="74"/>
      <c r="C112" s="69"/>
      <c r="D112" s="75"/>
      <c r="E112" s="75"/>
      <c r="F112" s="75"/>
      <c r="G112" s="75"/>
    </row>
    <row r="113" spans="1:7" x14ac:dyDescent="0.25">
      <c r="A113" s="73"/>
      <c r="B113" s="74"/>
      <c r="C113" s="69"/>
      <c r="D113" s="75"/>
      <c r="E113" s="75"/>
      <c r="F113" s="75"/>
      <c r="G113" s="75"/>
    </row>
    <row r="114" spans="1:7" x14ac:dyDescent="0.25">
      <c r="A114" s="73"/>
      <c r="B114" s="74"/>
      <c r="C114" s="69"/>
      <c r="D114" s="75"/>
      <c r="E114" s="75"/>
      <c r="F114" s="75"/>
      <c r="G114" s="75"/>
    </row>
    <row r="115" spans="1:7" x14ac:dyDescent="0.25">
      <c r="A115" s="73"/>
      <c r="B115" s="74"/>
      <c r="C115" s="69"/>
      <c r="D115" s="75"/>
      <c r="E115" s="75"/>
      <c r="F115" s="75"/>
      <c r="G115" s="75"/>
    </row>
    <row r="116" spans="1:7" x14ac:dyDescent="0.25">
      <c r="A116" s="73"/>
      <c r="B116" s="74"/>
      <c r="C116" s="69"/>
      <c r="D116" s="75"/>
      <c r="E116" s="75"/>
      <c r="F116" s="75"/>
      <c r="G116" s="75"/>
    </row>
    <row r="117" spans="1:7" x14ac:dyDescent="0.25">
      <c r="A117" s="73"/>
      <c r="B117" s="74"/>
      <c r="C117" s="69"/>
      <c r="D117" s="75"/>
      <c r="E117" s="75"/>
      <c r="F117" s="75"/>
      <c r="G117" s="75"/>
    </row>
    <row r="118" spans="1:7" x14ac:dyDescent="0.25">
      <c r="A118" s="73"/>
      <c r="B118" s="74"/>
      <c r="C118" s="69"/>
      <c r="D118" s="75"/>
      <c r="E118" s="75"/>
      <c r="F118" s="75"/>
      <c r="G118" s="75"/>
    </row>
    <row r="119" spans="1:7" x14ac:dyDescent="0.25">
      <c r="A119" s="73"/>
      <c r="B119" s="74"/>
      <c r="C119" s="69"/>
      <c r="D119" s="75"/>
      <c r="E119" s="75"/>
      <c r="F119" s="75"/>
      <c r="G119" s="75"/>
    </row>
    <row r="120" spans="1:7" x14ac:dyDescent="0.25">
      <c r="A120" s="73"/>
      <c r="B120" s="74"/>
      <c r="C120" s="69"/>
      <c r="D120" s="75"/>
      <c r="E120" s="75"/>
      <c r="F120" s="75"/>
      <c r="G120" s="75"/>
    </row>
    <row r="121" spans="1:7" x14ac:dyDescent="0.25">
      <c r="A121" s="73"/>
      <c r="B121" s="74"/>
      <c r="C121" s="69"/>
      <c r="D121" s="75"/>
      <c r="E121" s="75"/>
      <c r="F121" s="75"/>
      <c r="G121" s="75"/>
    </row>
    <row r="122" spans="1:7" x14ac:dyDescent="0.25">
      <c r="A122" s="73"/>
      <c r="B122" s="74"/>
      <c r="C122" s="69"/>
      <c r="D122" s="75"/>
      <c r="E122" s="75"/>
      <c r="F122" s="75"/>
      <c r="G122" s="75"/>
    </row>
    <row r="123" spans="1:7" x14ac:dyDescent="0.25">
      <c r="A123" s="73"/>
      <c r="B123" s="74"/>
      <c r="C123" s="69"/>
      <c r="D123" s="75"/>
      <c r="E123" s="75"/>
      <c r="F123" s="75"/>
      <c r="G123" s="75"/>
    </row>
    <row r="124" spans="1:7" x14ac:dyDescent="0.25">
      <c r="A124" s="73"/>
      <c r="B124" s="74"/>
      <c r="C124" s="69"/>
      <c r="D124" s="75"/>
      <c r="E124" s="75"/>
      <c r="F124" s="75"/>
      <c r="G124" s="75"/>
    </row>
    <row r="125" spans="1:7" x14ac:dyDescent="0.25">
      <c r="A125" s="73"/>
      <c r="B125" s="74"/>
      <c r="C125" s="69"/>
      <c r="D125" s="75"/>
      <c r="E125" s="75"/>
      <c r="F125" s="75"/>
      <c r="G125" s="75"/>
    </row>
    <row r="126" spans="1:7" x14ac:dyDescent="0.25">
      <c r="A126" s="73"/>
      <c r="B126" s="74"/>
      <c r="C126" s="69"/>
      <c r="D126" s="75"/>
      <c r="E126" s="75"/>
      <c r="F126" s="75"/>
      <c r="G126" s="75"/>
    </row>
    <row r="127" spans="1:7" x14ac:dyDescent="0.25">
      <c r="A127" s="73"/>
      <c r="B127" s="74"/>
      <c r="C127" s="69"/>
      <c r="D127" s="75"/>
      <c r="E127" s="75"/>
      <c r="F127" s="75"/>
      <c r="G127" s="75"/>
    </row>
    <row r="128" spans="1:7" x14ac:dyDescent="0.25">
      <c r="A128" s="73"/>
      <c r="B128" s="74"/>
      <c r="C128" s="69"/>
      <c r="D128" s="75"/>
      <c r="E128" s="75"/>
      <c r="F128" s="75"/>
      <c r="G128" s="75"/>
    </row>
    <row r="129" spans="1:7" x14ac:dyDescent="0.25">
      <c r="A129" s="73"/>
      <c r="B129" s="74"/>
      <c r="C129" s="69"/>
      <c r="D129" s="75"/>
      <c r="E129" s="75"/>
      <c r="F129" s="75"/>
      <c r="G129" s="75"/>
    </row>
    <row r="130" spans="1:7" x14ac:dyDescent="0.25">
      <c r="A130" s="73"/>
      <c r="B130" s="74"/>
      <c r="C130" s="69"/>
      <c r="D130" s="75"/>
      <c r="E130" s="75"/>
      <c r="F130" s="75"/>
      <c r="G130" s="75"/>
    </row>
    <row r="131" spans="1:7" x14ac:dyDescent="0.25">
      <c r="A131" s="73"/>
      <c r="B131" s="74"/>
      <c r="C131" s="69"/>
      <c r="D131" s="75"/>
      <c r="E131" s="75"/>
      <c r="F131" s="75"/>
      <c r="G131" s="75"/>
    </row>
    <row r="132" spans="1:7" x14ac:dyDescent="0.25">
      <c r="A132" s="73"/>
      <c r="B132" s="74"/>
      <c r="C132" s="69"/>
      <c r="D132" s="75"/>
      <c r="E132" s="75"/>
      <c r="F132" s="75"/>
      <c r="G132" s="75"/>
    </row>
    <row r="133" spans="1:7" x14ac:dyDescent="0.25">
      <c r="A133" s="73"/>
      <c r="B133" s="74"/>
      <c r="C133" s="69"/>
      <c r="D133" s="75"/>
      <c r="E133" s="75"/>
      <c r="F133" s="75"/>
      <c r="G133" s="75"/>
    </row>
    <row r="134" spans="1:7" x14ac:dyDescent="0.25">
      <c r="A134" s="73"/>
      <c r="B134" s="74"/>
      <c r="C134" s="69"/>
      <c r="D134" s="75"/>
      <c r="E134" s="75"/>
      <c r="F134" s="75"/>
      <c r="G134" s="7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66DC-C003-428F-B6EE-86EB3D5BDBF1}">
  <dimension ref="A1:M134"/>
  <sheetViews>
    <sheetView zoomScaleNormal="100" workbookViewId="0">
      <selection activeCell="E7" sqref="E7"/>
    </sheetView>
  </sheetViews>
  <sheetFormatPr defaultColWidth="9.140625" defaultRowHeight="15" x14ac:dyDescent="0.25"/>
  <cols>
    <col min="1" max="1" width="9.140625" style="70"/>
    <col min="2" max="2" width="7.85546875" style="70" customWidth="1"/>
    <col min="3" max="3" width="14.7109375" style="70" customWidth="1"/>
    <col min="4" max="4" width="14.28515625" style="70" customWidth="1"/>
    <col min="5" max="7" width="14.7109375" style="70" customWidth="1"/>
    <col min="8" max="16384" width="9.140625" style="70"/>
  </cols>
  <sheetData>
    <row r="1" spans="1:13" x14ac:dyDescent="0.25">
      <c r="A1" s="64"/>
      <c r="B1" s="64"/>
      <c r="C1" s="64"/>
      <c r="D1" s="64"/>
      <c r="E1" s="64"/>
      <c r="F1" s="64"/>
      <c r="G1" s="65"/>
    </row>
    <row r="2" spans="1:13" x14ac:dyDescent="0.25">
      <c r="A2" s="64"/>
      <c r="B2" s="64"/>
      <c r="C2" s="64"/>
      <c r="D2" s="64"/>
      <c r="E2" s="64"/>
      <c r="F2" s="66"/>
      <c r="G2" s="67"/>
    </row>
    <row r="3" spans="1:13" x14ac:dyDescent="0.25">
      <c r="A3" s="64"/>
      <c r="B3" s="64"/>
      <c r="C3" s="64"/>
      <c r="D3" s="64"/>
      <c r="E3" s="64"/>
      <c r="F3" s="66"/>
      <c r="G3" s="67"/>
    </row>
    <row r="4" spans="1:13" ht="21" x14ac:dyDescent="0.35">
      <c r="A4" s="97"/>
      <c r="B4" s="98" t="s">
        <v>52</v>
      </c>
      <c r="C4" s="97"/>
      <c r="D4" s="97"/>
      <c r="E4" s="66"/>
      <c r="F4" s="99"/>
      <c r="G4" s="68"/>
      <c r="K4" s="84"/>
      <c r="L4" s="83"/>
    </row>
    <row r="5" spans="1:13" x14ac:dyDescent="0.25">
      <c r="A5" s="97"/>
      <c r="B5" s="97"/>
      <c r="C5" s="97"/>
      <c r="D5" s="97"/>
      <c r="E5" s="97"/>
      <c r="F5" s="105"/>
      <c r="G5" s="64"/>
      <c r="K5" s="82"/>
      <c r="L5" s="83"/>
    </row>
    <row r="6" spans="1:13" x14ac:dyDescent="0.25">
      <c r="A6" s="97"/>
      <c r="B6" s="107" t="s">
        <v>55</v>
      </c>
      <c r="C6" s="108"/>
      <c r="D6" s="109"/>
      <c r="E6" s="110">
        <v>44593</v>
      </c>
      <c r="F6" s="111"/>
      <c r="G6" s="64"/>
      <c r="K6" s="76"/>
      <c r="L6" s="76"/>
    </row>
    <row r="7" spans="1:13" x14ac:dyDescent="0.25">
      <c r="A7" s="97"/>
      <c r="B7" s="113" t="s">
        <v>57</v>
      </c>
      <c r="C7" s="66"/>
      <c r="D7" s="100"/>
      <c r="E7" s="96">
        <v>60</v>
      </c>
      <c r="F7" s="114" t="s">
        <v>58</v>
      </c>
      <c r="G7" s="64"/>
      <c r="K7" s="78"/>
      <c r="L7" s="78"/>
    </row>
    <row r="8" spans="1:13" x14ac:dyDescent="0.25">
      <c r="A8" s="97"/>
      <c r="B8" s="113" t="s">
        <v>65</v>
      </c>
      <c r="C8" s="66"/>
      <c r="D8" s="116">
        <f>E6-1</f>
        <v>44592</v>
      </c>
      <c r="E8" s="122">
        <v>25480.98</v>
      </c>
      <c r="F8" s="114" t="s">
        <v>61</v>
      </c>
      <c r="G8" s="64"/>
      <c r="K8" s="78"/>
      <c r="L8" s="78"/>
    </row>
    <row r="9" spans="1:13" x14ac:dyDescent="0.25">
      <c r="A9" s="97"/>
      <c r="B9" s="113" t="s">
        <v>66</v>
      </c>
      <c r="C9" s="66"/>
      <c r="D9" s="116">
        <f>EDATE(D8,E7)</f>
        <v>46418</v>
      </c>
      <c r="E9" s="122">
        <v>0</v>
      </c>
      <c r="F9" s="114" t="s">
        <v>61</v>
      </c>
      <c r="G9" s="94"/>
      <c r="K9" s="78"/>
      <c r="L9" s="78"/>
    </row>
    <row r="10" spans="1:13" x14ac:dyDescent="0.25">
      <c r="A10" s="97"/>
      <c r="B10" s="113" t="s">
        <v>64</v>
      </c>
      <c r="C10" s="66"/>
      <c r="D10" s="100"/>
      <c r="E10" s="133">
        <v>1</v>
      </c>
      <c r="F10" s="114"/>
      <c r="G10" s="64"/>
      <c r="K10" s="79"/>
      <c r="L10" s="79"/>
    </row>
    <row r="11" spans="1:13" x14ac:dyDescent="0.25">
      <c r="A11" s="97"/>
      <c r="B11" s="124" t="s">
        <v>77</v>
      </c>
      <c r="C11" s="125"/>
      <c r="D11" s="126"/>
      <c r="E11" s="127">
        <v>3.3000000000000002E-2</v>
      </c>
      <c r="F11" s="128"/>
      <c r="G11" s="71"/>
      <c r="K11" s="78"/>
      <c r="L11" s="78"/>
      <c r="M11" s="79"/>
    </row>
    <row r="12" spans="1:13" x14ac:dyDescent="0.25">
      <c r="A12" s="64"/>
      <c r="B12" s="93"/>
      <c r="C12" s="74"/>
      <c r="E12" s="95"/>
      <c r="F12" s="93"/>
      <c r="G12" s="71"/>
      <c r="K12" s="78"/>
      <c r="L12" s="78"/>
      <c r="M12" s="79"/>
    </row>
    <row r="13" spans="1:13" x14ac:dyDescent="0.25">
      <c r="K13" s="78"/>
      <c r="L13" s="78"/>
      <c r="M13" s="79"/>
    </row>
    <row r="14" spans="1:13" ht="15.75" thickBot="1" x14ac:dyDescent="0.3">
      <c r="A14" s="72" t="s">
        <v>67</v>
      </c>
      <c r="B14" s="72" t="s">
        <v>68</v>
      </c>
      <c r="C14" s="72" t="s">
        <v>69</v>
      </c>
      <c r="D14" s="72" t="s">
        <v>70</v>
      </c>
      <c r="E14" s="72" t="s">
        <v>71</v>
      </c>
      <c r="F14" s="72" t="s">
        <v>72</v>
      </c>
      <c r="G14" s="72" t="s">
        <v>73</v>
      </c>
      <c r="K14" s="78"/>
      <c r="L14" s="78"/>
      <c r="M14" s="79"/>
    </row>
    <row r="15" spans="1:13" x14ac:dyDescent="0.25">
      <c r="A15" s="73">
        <f>E6</f>
        <v>44593</v>
      </c>
      <c r="B15" s="74">
        <v>1</v>
      </c>
      <c r="C15" s="69">
        <f>E8</f>
        <v>25480.98</v>
      </c>
      <c r="D15" s="75">
        <f>ROUND(IPMT($E$11/12,B15,$E$7,-$E$8,$E$9,0),2)</f>
        <v>70.069999999999993</v>
      </c>
      <c r="E15" s="75">
        <f>ROUND(PPMT($E$11/12,B15,$E$7,-$E$8,$E$9,0),2)</f>
        <v>391.19</v>
      </c>
      <c r="F15" s="75">
        <f>ROUND(PMT($E$11/12,E7,-E8,E9),2)</f>
        <v>461.26</v>
      </c>
      <c r="G15" s="75">
        <f>C15-E15</f>
        <v>25089.79</v>
      </c>
      <c r="K15" s="78"/>
      <c r="L15" s="78"/>
      <c r="M15" s="79"/>
    </row>
    <row r="16" spans="1:13" x14ac:dyDescent="0.25">
      <c r="A16" s="73">
        <f>EDATE(A15,1)</f>
        <v>44621</v>
      </c>
      <c r="B16" s="74">
        <v>2</v>
      </c>
      <c r="C16" s="69">
        <f>G15</f>
        <v>25089.79</v>
      </c>
      <c r="D16" s="75">
        <f t="shared" ref="D16:D74" si="0">ROUND(C16*$E$11/12,2)</f>
        <v>69</v>
      </c>
      <c r="E16" s="75">
        <f>PPMT($E$11/12,B16,$E$7,-$E$8,$E$9,0)</f>
        <v>392.26784459538527</v>
      </c>
      <c r="F16" s="75">
        <f>F15</f>
        <v>461.26</v>
      </c>
      <c r="G16" s="75">
        <f t="shared" ref="G16:G74" si="1">C16-E16</f>
        <v>24697.522155404615</v>
      </c>
      <c r="K16" s="78"/>
      <c r="L16" s="78"/>
      <c r="M16" s="79"/>
    </row>
    <row r="17" spans="1:13" x14ac:dyDescent="0.25">
      <c r="A17" s="73">
        <f>EDATE(A16,1)</f>
        <v>44652</v>
      </c>
      <c r="B17" s="74">
        <v>3</v>
      </c>
      <c r="C17" s="69">
        <f>G16</f>
        <v>24697.522155404615</v>
      </c>
      <c r="D17" s="75">
        <f t="shared" si="0"/>
        <v>67.92</v>
      </c>
      <c r="E17" s="75">
        <f t="shared" ref="E17:E74" si="2">PPMT($E$11/12,B17,$E$7,-$E$8,$E$9,0)</f>
        <v>393.34658116802251</v>
      </c>
      <c r="F17" s="75">
        <f t="shared" ref="F17:F74" si="3">F16</f>
        <v>461.26</v>
      </c>
      <c r="G17" s="75">
        <f t="shared" si="1"/>
        <v>24304.175574236593</v>
      </c>
      <c r="K17" s="78"/>
      <c r="L17" s="78"/>
      <c r="M17" s="79"/>
    </row>
    <row r="18" spans="1:13" x14ac:dyDescent="0.25">
      <c r="A18" s="73">
        <f t="shared" ref="A18:A74" si="4">EDATE(A17,1)</f>
        <v>44682</v>
      </c>
      <c r="B18" s="74">
        <v>4</v>
      </c>
      <c r="C18" s="69">
        <f t="shared" ref="C18:C74" si="5">G17</f>
        <v>24304.175574236593</v>
      </c>
      <c r="D18" s="75">
        <f t="shared" si="0"/>
        <v>66.84</v>
      </c>
      <c r="E18" s="75">
        <f t="shared" si="2"/>
        <v>394.42828426623464</v>
      </c>
      <c r="F18" s="75">
        <f t="shared" si="3"/>
        <v>461.26</v>
      </c>
      <c r="G18" s="75">
        <f t="shared" si="1"/>
        <v>23909.747289970357</v>
      </c>
      <c r="K18" s="78"/>
      <c r="L18" s="78"/>
      <c r="M18" s="79"/>
    </row>
    <row r="19" spans="1:13" x14ac:dyDescent="0.25">
      <c r="A19" s="73">
        <f t="shared" si="4"/>
        <v>44713</v>
      </c>
      <c r="B19" s="74">
        <v>5</v>
      </c>
      <c r="C19" s="69">
        <f t="shared" si="5"/>
        <v>23909.747289970357</v>
      </c>
      <c r="D19" s="75">
        <f t="shared" si="0"/>
        <v>65.75</v>
      </c>
      <c r="E19" s="75">
        <f t="shared" si="2"/>
        <v>395.51296204796677</v>
      </c>
      <c r="F19" s="75">
        <f t="shared" si="3"/>
        <v>461.26</v>
      </c>
      <c r="G19" s="75">
        <f t="shared" si="1"/>
        <v>23514.23432792239</v>
      </c>
      <c r="K19" s="78"/>
      <c r="L19" s="78"/>
      <c r="M19" s="79"/>
    </row>
    <row r="20" spans="1:13" x14ac:dyDescent="0.25">
      <c r="A20" s="73">
        <f t="shared" si="4"/>
        <v>44743</v>
      </c>
      <c r="B20" s="74">
        <v>6</v>
      </c>
      <c r="C20" s="69">
        <f t="shared" si="5"/>
        <v>23514.23432792239</v>
      </c>
      <c r="D20" s="75">
        <f t="shared" si="0"/>
        <v>64.66</v>
      </c>
      <c r="E20" s="75">
        <f t="shared" si="2"/>
        <v>396.60062269359867</v>
      </c>
      <c r="F20" s="75">
        <f t="shared" si="3"/>
        <v>461.26</v>
      </c>
      <c r="G20" s="75">
        <f t="shared" si="1"/>
        <v>23117.633705228793</v>
      </c>
      <c r="K20" s="78"/>
      <c r="L20" s="78"/>
      <c r="M20" s="79"/>
    </row>
    <row r="21" spans="1:13" x14ac:dyDescent="0.25">
      <c r="A21" s="73">
        <f t="shared" si="4"/>
        <v>44774</v>
      </c>
      <c r="B21" s="74">
        <v>7</v>
      </c>
      <c r="C21" s="69">
        <f t="shared" si="5"/>
        <v>23117.633705228793</v>
      </c>
      <c r="D21" s="75">
        <f t="shared" si="0"/>
        <v>63.57</v>
      </c>
      <c r="E21" s="75">
        <f t="shared" si="2"/>
        <v>397.69127440600607</v>
      </c>
      <c r="F21" s="75">
        <f t="shared" si="3"/>
        <v>461.26</v>
      </c>
      <c r="G21" s="75">
        <f t="shared" si="1"/>
        <v>22719.942430822786</v>
      </c>
      <c r="K21" s="78"/>
      <c r="L21" s="78"/>
      <c r="M21" s="79"/>
    </row>
    <row r="22" spans="1:13" x14ac:dyDescent="0.25">
      <c r="A22" s="73">
        <f>EDATE(A21,1)</f>
        <v>44805</v>
      </c>
      <c r="B22" s="74">
        <v>8</v>
      </c>
      <c r="C22" s="69">
        <f t="shared" si="5"/>
        <v>22719.942430822786</v>
      </c>
      <c r="D22" s="75">
        <f t="shared" si="0"/>
        <v>62.48</v>
      </c>
      <c r="E22" s="75">
        <f t="shared" si="2"/>
        <v>398.78492541062263</v>
      </c>
      <c r="F22" s="75">
        <f t="shared" si="3"/>
        <v>461.26</v>
      </c>
      <c r="G22" s="75">
        <f t="shared" si="1"/>
        <v>22321.157505412164</v>
      </c>
      <c r="K22" s="78"/>
      <c r="L22" s="78"/>
      <c r="M22" s="79"/>
    </row>
    <row r="23" spans="1:13" x14ac:dyDescent="0.25">
      <c r="A23" s="73">
        <f t="shared" si="4"/>
        <v>44835</v>
      </c>
      <c r="B23" s="74">
        <v>9</v>
      </c>
      <c r="C23" s="69">
        <f t="shared" si="5"/>
        <v>22321.157505412164</v>
      </c>
      <c r="D23" s="75">
        <f t="shared" si="0"/>
        <v>61.38</v>
      </c>
      <c r="E23" s="75">
        <f t="shared" si="2"/>
        <v>399.88158395550181</v>
      </c>
      <c r="F23" s="75">
        <f t="shared" si="3"/>
        <v>461.26</v>
      </c>
      <c r="G23" s="75">
        <f t="shared" si="1"/>
        <v>21921.275921456661</v>
      </c>
      <c r="K23" s="78"/>
      <c r="L23" s="78"/>
      <c r="M23" s="79"/>
    </row>
    <row r="24" spans="1:13" x14ac:dyDescent="0.25">
      <c r="A24" s="73">
        <f t="shared" si="4"/>
        <v>44866</v>
      </c>
      <c r="B24" s="74">
        <v>10</v>
      </c>
      <c r="C24" s="69">
        <f t="shared" si="5"/>
        <v>21921.275921456661</v>
      </c>
      <c r="D24" s="75">
        <f t="shared" si="0"/>
        <v>60.28</v>
      </c>
      <c r="E24" s="75">
        <f t="shared" si="2"/>
        <v>400.98125831137941</v>
      </c>
      <c r="F24" s="75">
        <f t="shared" si="3"/>
        <v>461.26</v>
      </c>
      <c r="G24" s="75">
        <f t="shared" si="1"/>
        <v>21520.294663145283</v>
      </c>
      <c r="K24" s="78"/>
      <c r="L24" s="78"/>
      <c r="M24" s="79"/>
    </row>
    <row r="25" spans="1:13" x14ac:dyDescent="0.25">
      <c r="A25" s="73">
        <f t="shared" si="4"/>
        <v>44896</v>
      </c>
      <c r="B25" s="74">
        <v>11</v>
      </c>
      <c r="C25" s="69">
        <f t="shared" si="5"/>
        <v>21520.294663145283</v>
      </c>
      <c r="D25" s="75">
        <f t="shared" si="0"/>
        <v>59.18</v>
      </c>
      <c r="E25" s="75">
        <f t="shared" si="2"/>
        <v>402.08395677173576</v>
      </c>
      <c r="F25" s="75">
        <f t="shared" si="3"/>
        <v>461.26</v>
      </c>
      <c r="G25" s="75">
        <f t="shared" si="1"/>
        <v>21118.210706373546</v>
      </c>
    </row>
    <row r="26" spans="1:13" x14ac:dyDescent="0.25">
      <c r="A26" s="73">
        <f t="shared" si="4"/>
        <v>44927</v>
      </c>
      <c r="B26" s="74">
        <v>12</v>
      </c>
      <c r="C26" s="69">
        <f t="shared" si="5"/>
        <v>21118.210706373546</v>
      </c>
      <c r="D26" s="75">
        <f t="shared" si="0"/>
        <v>58.08</v>
      </c>
      <c r="E26" s="75">
        <f t="shared" si="2"/>
        <v>403.18968765285803</v>
      </c>
      <c r="F26" s="75">
        <f t="shared" si="3"/>
        <v>461.26</v>
      </c>
      <c r="G26" s="75">
        <f t="shared" si="1"/>
        <v>20715.021018720687</v>
      </c>
    </row>
    <row r="27" spans="1:13" x14ac:dyDescent="0.25">
      <c r="A27" s="73">
        <f t="shared" si="4"/>
        <v>44958</v>
      </c>
      <c r="B27" s="74">
        <v>13</v>
      </c>
      <c r="C27" s="69">
        <f t="shared" si="5"/>
        <v>20715.021018720687</v>
      </c>
      <c r="D27" s="75">
        <f t="shared" si="0"/>
        <v>56.97</v>
      </c>
      <c r="E27" s="75">
        <f t="shared" si="2"/>
        <v>404.29845929390336</v>
      </c>
      <c r="F27" s="75">
        <f t="shared" si="3"/>
        <v>461.26</v>
      </c>
      <c r="G27" s="75">
        <f t="shared" si="1"/>
        <v>20310.722559426784</v>
      </c>
    </row>
    <row r="28" spans="1:13" x14ac:dyDescent="0.25">
      <c r="A28" s="73">
        <f t="shared" si="4"/>
        <v>44986</v>
      </c>
      <c r="B28" s="74">
        <v>14</v>
      </c>
      <c r="C28" s="69">
        <f t="shared" si="5"/>
        <v>20310.722559426784</v>
      </c>
      <c r="D28" s="75">
        <f t="shared" si="0"/>
        <v>55.85</v>
      </c>
      <c r="E28" s="75">
        <f t="shared" si="2"/>
        <v>405.4102800569616</v>
      </c>
      <c r="F28" s="75">
        <f t="shared" si="3"/>
        <v>461.26</v>
      </c>
      <c r="G28" s="75">
        <f t="shared" si="1"/>
        <v>19905.312279369824</v>
      </c>
    </row>
    <row r="29" spans="1:13" x14ac:dyDescent="0.25">
      <c r="A29" s="73">
        <f t="shared" si="4"/>
        <v>45017</v>
      </c>
      <c r="B29" s="74">
        <v>15</v>
      </c>
      <c r="C29" s="69">
        <f t="shared" si="5"/>
        <v>19905.312279369824</v>
      </c>
      <c r="D29" s="75">
        <f t="shared" si="0"/>
        <v>54.74</v>
      </c>
      <c r="E29" s="75">
        <f t="shared" si="2"/>
        <v>406.52515832711828</v>
      </c>
      <c r="F29" s="75">
        <f t="shared" si="3"/>
        <v>461.26</v>
      </c>
      <c r="G29" s="75">
        <f t="shared" si="1"/>
        <v>19498.787121042707</v>
      </c>
    </row>
    <row r="30" spans="1:13" x14ac:dyDescent="0.25">
      <c r="A30" s="73">
        <f t="shared" si="4"/>
        <v>45047</v>
      </c>
      <c r="B30" s="74">
        <v>16</v>
      </c>
      <c r="C30" s="69">
        <f t="shared" si="5"/>
        <v>19498.787121042707</v>
      </c>
      <c r="D30" s="75">
        <f t="shared" si="0"/>
        <v>53.62</v>
      </c>
      <c r="E30" s="75">
        <f t="shared" si="2"/>
        <v>407.64310251251777</v>
      </c>
      <c r="F30" s="75">
        <f t="shared" si="3"/>
        <v>461.26</v>
      </c>
      <c r="G30" s="75">
        <f t="shared" si="1"/>
        <v>19091.144018530191</v>
      </c>
    </row>
    <row r="31" spans="1:13" x14ac:dyDescent="0.25">
      <c r="A31" s="73">
        <f t="shared" si="4"/>
        <v>45078</v>
      </c>
      <c r="B31" s="74">
        <v>17</v>
      </c>
      <c r="C31" s="69">
        <f t="shared" si="5"/>
        <v>19091.144018530191</v>
      </c>
      <c r="D31" s="75">
        <f t="shared" si="0"/>
        <v>52.5</v>
      </c>
      <c r="E31" s="75">
        <f t="shared" si="2"/>
        <v>408.76412104442721</v>
      </c>
      <c r="F31" s="75">
        <f t="shared" si="3"/>
        <v>461.26</v>
      </c>
      <c r="G31" s="75">
        <f t="shared" si="1"/>
        <v>18682.379897485764</v>
      </c>
    </row>
    <row r="32" spans="1:13" x14ac:dyDescent="0.25">
      <c r="A32" s="73">
        <f t="shared" si="4"/>
        <v>45108</v>
      </c>
      <c r="B32" s="74">
        <v>18</v>
      </c>
      <c r="C32" s="69">
        <f t="shared" si="5"/>
        <v>18682.379897485764</v>
      </c>
      <c r="D32" s="75">
        <f t="shared" si="0"/>
        <v>51.38</v>
      </c>
      <c r="E32" s="75">
        <f t="shared" si="2"/>
        <v>409.88822237729943</v>
      </c>
      <c r="F32" s="75">
        <f t="shared" si="3"/>
        <v>461.26</v>
      </c>
      <c r="G32" s="75">
        <f t="shared" si="1"/>
        <v>18272.491675108464</v>
      </c>
    </row>
    <row r="33" spans="1:7" x14ac:dyDescent="0.25">
      <c r="A33" s="73">
        <f t="shared" si="4"/>
        <v>45139</v>
      </c>
      <c r="B33" s="74">
        <v>19</v>
      </c>
      <c r="C33" s="69">
        <f t="shared" si="5"/>
        <v>18272.491675108464</v>
      </c>
      <c r="D33" s="75">
        <f t="shared" si="0"/>
        <v>50.25</v>
      </c>
      <c r="E33" s="75">
        <f t="shared" si="2"/>
        <v>411.01541498883699</v>
      </c>
      <c r="F33" s="75">
        <f t="shared" si="3"/>
        <v>461.26</v>
      </c>
      <c r="G33" s="75">
        <f t="shared" si="1"/>
        <v>17861.476260119627</v>
      </c>
    </row>
    <row r="34" spans="1:7" x14ac:dyDescent="0.25">
      <c r="A34" s="73">
        <f t="shared" si="4"/>
        <v>45170</v>
      </c>
      <c r="B34" s="74">
        <v>20</v>
      </c>
      <c r="C34" s="69">
        <f t="shared" si="5"/>
        <v>17861.476260119627</v>
      </c>
      <c r="D34" s="75">
        <f t="shared" si="0"/>
        <v>49.12</v>
      </c>
      <c r="E34" s="75">
        <f t="shared" si="2"/>
        <v>412.14570738005625</v>
      </c>
      <c r="F34" s="75">
        <f t="shared" si="3"/>
        <v>461.26</v>
      </c>
      <c r="G34" s="75">
        <f t="shared" si="1"/>
        <v>17449.330552739571</v>
      </c>
    </row>
    <row r="35" spans="1:7" x14ac:dyDescent="0.25">
      <c r="A35" s="73">
        <f t="shared" si="4"/>
        <v>45200</v>
      </c>
      <c r="B35" s="74">
        <v>21</v>
      </c>
      <c r="C35" s="69">
        <f t="shared" si="5"/>
        <v>17449.330552739571</v>
      </c>
      <c r="D35" s="75">
        <f t="shared" si="0"/>
        <v>47.99</v>
      </c>
      <c r="E35" s="75">
        <f t="shared" si="2"/>
        <v>413.27910807535142</v>
      </c>
      <c r="F35" s="75">
        <f t="shared" si="3"/>
        <v>461.26</v>
      </c>
      <c r="G35" s="75">
        <f t="shared" si="1"/>
        <v>17036.051444664219</v>
      </c>
    </row>
    <row r="36" spans="1:7" x14ac:dyDescent="0.25">
      <c r="A36" s="73">
        <f t="shared" si="4"/>
        <v>45231</v>
      </c>
      <c r="B36" s="74">
        <v>22</v>
      </c>
      <c r="C36" s="69">
        <f t="shared" si="5"/>
        <v>17036.051444664219</v>
      </c>
      <c r="D36" s="75">
        <f t="shared" si="0"/>
        <v>46.85</v>
      </c>
      <c r="E36" s="75">
        <f t="shared" si="2"/>
        <v>414.41562562255871</v>
      </c>
      <c r="F36" s="75">
        <f t="shared" si="3"/>
        <v>461.26</v>
      </c>
      <c r="G36" s="75">
        <f t="shared" si="1"/>
        <v>16621.635819041661</v>
      </c>
    </row>
    <row r="37" spans="1:7" x14ac:dyDescent="0.25">
      <c r="A37" s="73">
        <f t="shared" si="4"/>
        <v>45261</v>
      </c>
      <c r="B37" s="74">
        <v>23</v>
      </c>
      <c r="C37" s="69">
        <f t="shared" si="5"/>
        <v>16621.635819041661</v>
      </c>
      <c r="D37" s="75">
        <f t="shared" si="0"/>
        <v>45.71</v>
      </c>
      <c r="E37" s="75">
        <f t="shared" si="2"/>
        <v>415.55526859302063</v>
      </c>
      <c r="F37" s="75">
        <f t="shared" si="3"/>
        <v>461.26</v>
      </c>
      <c r="G37" s="75">
        <f t="shared" si="1"/>
        <v>16206.080550448642</v>
      </c>
    </row>
    <row r="38" spans="1:7" x14ac:dyDescent="0.25">
      <c r="A38" s="73">
        <f t="shared" si="4"/>
        <v>45292</v>
      </c>
      <c r="B38" s="74">
        <v>24</v>
      </c>
      <c r="C38" s="69">
        <f t="shared" si="5"/>
        <v>16206.080550448642</v>
      </c>
      <c r="D38" s="75">
        <f t="shared" si="0"/>
        <v>44.57</v>
      </c>
      <c r="E38" s="75">
        <f t="shared" si="2"/>
        <v>416.69804558165151</v>
      </c>
      <c r="F38" s="75">
        <f t="shared" si="3"/>
        <v>461.26</v>
      </c>
      <c r="G38" s="75">
        <f t="shared" si="1"/>
        <v>15789.38250486699</v>
      </c>
    </row>
    <row r="39" spans="1:7" x14ac:dyDescent="0.25">
      <c r="A39" s="73">
        <f t="shared" si="4"/>
        <v>45323</v>
      </c>
      <c r="B39" s="74">
        <v>25</v>
      </c>
      <c r="C39" s="69">
        <f t="shared" si="5"/>
        <v>15789.38250486699</v>
      </c>
      <c r="D39" s="75">
        <f t="shared" si="0"/>
        <v>43.42</v>
      </c>
      <c r="E39" s="75">
        <f t="shared" si="2"/>
        <v>417.84396520700102</v>
      </c>
      <c r="F39" s="75">
        <f t="shared" si="3"/>
        <v>461.26</v>
      </c>
      <c r="G39" s="75">
        <f t="shared" si="1"/>
        <v>15371.538539659989</v>
      </c>
    </row>
    <row r="40" spans="1:7" x14ac:dyDescent="0.25">
      <c r="A40" s="73">
        <f t="shared" si="4"/>
        <v>45352</v>
      </c>
      <c r="B40" s="74">
        <v>26</v>
      </c>
      <c r="C40" s="69">
        <f t="shared" si="5"/>
        <v>15371.538539659989</v>
      </c>
      <c r="D40" s="75">
        <f t="shared" si="0"/>
        <v>42.27</v>
      </c>
      <c r="E40" s="75">
        <f t="shared" si="2"/>
        <v>418.99303611132035</v>
      </c>
      <c r="F40" s="75">
        <f t="shared" si="3"/>
        <v>461.26</v>
      </c>
      <c r="G40" s="75">
        <f t="shared" si="1"/>
        <v>14952.545503548668</v>
      </c>
    </row>
    <row r="41" spans="1:7" x14ac:dyDescent="0.25">
      <c r="A41" s="73">
        <f t="shared" si="4"/>
        <v>45383</v>
      </c>
      <c r="B41" s="74">
        <v>27</v>
      </c>
      <c r="C41" s="69">
        <f t="shared" si="5"/>
        <v>14952.545503548668</v>
      </c>
      <c r="D41" s="75">
        <f t="shared" si="0"/>
        <v>41.12</v>
      </c>
      <c r="E41" s="75">
        <f t="shared" si="2"/>
        <v>420.14526696062637</v>
      </c>
      <c r="F41" s="75">
        <f t="shared" si="3"/>
        <v>461.26</v>
      </c>
      <c r="G41" s="75">
        <f t="shared" si="1"/>
        <v>14532.400236588042</v>
      </c>
    </row>
    <row r="42" spans="1:7" x14ac:dyDescent="0.25">
      <c r="A42" s="73">
        <f t="shared" si="4"/>
        <v>45413</v>
      </c>
      <c r="B42" s="74">
        <v>28</v>
      </c>
      <c r="C42" s="69">
        <f t="shared" si="5"/>
        <v>14532.400236588042</v>
      </c>
      <c r="D42" s="75">
        <f t="shared" si="0"/>
        <v>39.96</v>
      </c>
      <c r="E42" s="75">
        <f t="shared" si="2"/>
        <v>421.30066644476813</v>
      </c>
      <c r="F42" s="75">
        <f t="shared" si="3"/>
        <v>461.26</v>
      </c>
      <c r="G42" s="75">
        <f t="shared" si="1"/>
        <v>14111.099570143275</v>
      </c>
    </row>
    <row r="43" spans="1:7" x14ac:dyDescent="0.25">
      <c r="A43" s="73">
        <f t="shared" si="4"/>
        <v>45444</v>
      </c>
      <c r="B43" s="74">
        <v>29</v>
      </c>
      <c r="C43" s="69">
        <f t="shared" si="5"/>
        <v>14111.099570143275</v>
      </c>
      <c r="D43" s="75">
        <f t="shared" si="0"/>
        <v>38.81</v>
      </c>
      <c r="E43" s="75">
        <f t="shared" si="2"/>
        <v>422.45924327749128</v>
      </c>
      <c r="F43" s="75">
        <f t="shared" si="3"/>
        <v>461.26</v>
      </c>
      <c r="G43" s="75">
        <f t="shared" si="1"/>
        <v>13688.640326865783</v>
      </c>
    </row>
    <row r="44" spans="1:7" x14ac:dyDescent="0.25">
      <c r="A44" s="73">
        <f t="shared" si="4"/>
        <v>45474</v>
      </c>
      <c r="B44" s="74">
        <v>30</v>
      </c>
      <c r="C44" s="69">
        <f t="shared" si="5"/>
        <v>13688.640326865783</v>
      </c>
      <c r="D44" s="75">
        <f t="shared" si="0"/>
        <v>37.64</v>
      </c>
      <c r="E44" s="75">
        <f t="shared" si="2"/>
        <v>423.62100619650431</v>
      </c>
      <c r="F44" s="75">
        <f t="shared" si="3"/>
        <v>461.26</v>
      </c>
      <c r="G44" s="75">
        <f t="shared" si="1"/>
        <v>13265.019320669278</v>
      </c>
    </row>
    <row r="45" spans="1:7" x14ac:dyDescent="0.25">
      <c r="A45" s="73">
        <f t="shared" si="4"/>
        <v>45505</v>
      </c>
      <c r="B45" s="74">
        <v>31</v>
      </c>
      <c r="C45" s="69">
        <f t="shared" si="5"/>
        <v>13265.019320669278</v>
      </c>
      <c r="D45" s="75">
        <f t="shared" si="0"/>
        <v>36.479999999999997</v>
      </c>
      <c r="E45" s="75">
        <f t="shared" si="2"/>
        <v>424.78596396354476</v>
      </c>
      <c r="F45" s="75">
        <f t="shared" si="3"/>
        <v>461.26</v>
      </c>
      <c r="G45" s="75">
        <f t="shared" si="1"/>
        <v>12840.233356705734</v>
      </c>
    </row>
    <row r="46" spans="1:7" x14ac:dyDescent="0.25">
      <c r="A46" s="73">
        <f t="shared" si="4"/>
        <v>45536</v>
      </c>
      <c r="B46" s="74">
        <v>32</v>
      </c>
      <c r="C46" s="69">
        <f t="shared" si="5"/>
        <v>12840.233356705734</v>
      </c>
      <c r="D46" s="75">
        <f t="shared" si="0"/>
        <v>35.31</v>
      </c>
      <c r="E46" s="75">
        <f t="shared" si="2"/>
        <v>425.95412536444445</v>
      </c>
      <c r="F46" s="75">
        <f t="shared" si="3"/>
        <v>461.26</v>
      </c>
      <c r="G46" s="75">
        <f t="shared" si="1"/>
        <v>12414.27923134129</v>
      </c>
    </row>
    <row r="47" spans="1:7" x14ac:dyDescent="0.25">
      <c r="A47" s="73">
        <f t="shared" si="4"/>
        <v>45566</v>
      </c>
      <c r="B47" s="74">
        <v>33</v>
      </c>
      <c r="C47" s="69">
        <f t="shared" si="5"/>
        <v>12414.27923134129</v>
      </c>
      <c r="D47" s="75">
        <f t="shared" si="0"/>
        <v>34.14</v>
      </c>
      <c r="E47" s="75">
        <f t="shared" si="2"/>
        <v>427.12549920919673</v>
      </c>
      <c r="F47" s="75">
        <f t="shared" si="3"/>
        <v>461.26</v>
      </c>
      <c r="G47" s="75">
        <f t="shared" si="1"/>
        <v>11987.153732132094</v>
      </c>
    </row>
    <row r="48" spans="1:7" x14ac:dyDescent="0.25">
      <c r="A48" s="73">
        <f t="shared" si="4"/>
        <v>45597</v>
      </c>
      <c r="B48" s="74">
        <v>34</v>
      </c>
      <c r="C48" s="69">
        <f t="shared" si="5"/>
        <v>11987.153732132094</v>
      </c>
      <c r="D48" s="75">
        <f t="shared" si="0"/>
        <v>32.96</v>
      </c>
      <c r="E48" s="75">
        <f t="shared" si="2"/>
        <v>428.30009433202201</v>
      </c>
      <c r="F48" s="75">
        <f t="shared" si="3"/>
        <v>461.26</v>
      </c>
      <c r="G48" s="75">
        <f t="shared" si="1"/>
        <v>11558.853637800072</v>
      </c>
    </row>
    <row r="49" spans="1:7" x14ac:dyDescent="0.25">
      <c r="A49" s="73">
        <f t="shared" si="4"/>
        <v>45627</v>
      </c>
      <c r="B49" s="74">
        <v>35</v>
      </c>
      <c r="C49" s="69">
        <f t="shared" si="5"/>
        <v>11558.853637800072</v>
      </c>
      <c r="D49" s="75">
        <f t="shared" si="0"/>
        <v>31.79</v>
      </c>
      <c r="E49" s="75">
        <f t="shared" si="2"/>
        <v>429.47791959143507</v>
      </c>
      <c r="F49" s="75">
        <f t="shared" si="3"/>
        <v>461.26</v>
      </c>
      <c r="G49" s="75">
        <f t="shared" si="1"/>
        <v>11129.375718208637</v>
      </c>
    </row>
    <row r="50" spans="1:7" x14ac:dyDescent="0.25">
      <c r="A50" s="73">
        <f t="shared" si="4"/>
        <v>45658</v>
      </c>
      <c r="B50" s="74">
        <v>36</v>
      </c>
      <c r="C50" s="69">
        <f t="shared" si="5"/>
        <v>11129.375718208637</v>
      </c>
      <c r="D50" s="75">
        <f t="shared" si="0"/>
        <v>30.61</v>
      </c>
      <c r="E50" s="75">
        <f t="shared" si="2"/>
        <v>430.65898387031154</v>
      </c>
      <c r="F50" s="75">
        <f t="shared" si="3"/>
        <v>461.26</v>
      </c>
      <c r="G50" s="75">
        <f t="shared" si="1"/>
        <v>10698.716734338326</v>
      </c>
    </row>
    <row r="51" spans="1:7" x14ac:dyDescent="0.25">
      <c r="A51" s="73">
        <f t="shared" si="4"/>
        <v>45689</v>
      </c>
      <c r="B51" s="74">
        <v>37</v>
      </c>
      <c r="C51" s="69">
        <f t="shared" si="5"/>
        <v>10698.716734338326</v>
      </c>
      <c r="D51" s="75">
        <f t="shared" si="0"/>
        <v>29.42</v>
      </c>
      <c r="E51" s="75">
        <f t="shared" si="2"/>
        <v>431.84329607595481</v>
      </c>
      <c r="F51" s="75">
        <f t="shared" si="3"/>
        <v>461.26</v>
      </c>
      <c r="G51" s="75">
        <f t="shared" si="1"/>
        <v>10266.873438262372</v>
      </c>
    </row>
    <row r="52" spans="1:7" x14ac:dyDescent="0.25">
      <c r="A52" s="73">
        <f t="shared" si="4"/>
        <v>45717</v>
      </c>
      <c r="B52" s="74">
        <v>38</v>
      </c>
      <c r="C52" s="69">
        <f t="shared" si="5"/>
        <v>10266.873438262372</v>
      </c>
      <c r="D52" s="75">
        <f t="shared" si="0"/>
        <v>28.23</v>
      </c>
      <c r="E52" s="75">
        <f t="shared" si="2"/>
        <v>433.03086514016377</v>
      </c>
      <c r="F52" s="75">
        <f t="shared" si="3"/>
        <v>461.26</v>
      </c>
      <c r="G52" s="75">
        <f t="shared" si="1"/>
        <v>9833.8425731222087</v>
      </c>
    </row>
    <row r="53" spans="1:7" x14ac:dyDescent="0.25">
      <c r="A53" s="73">
        <f t="shared" si="4"/>
        <v>45748</v>
      </c>
      <c r="B53" s="74">
        <v>39</v>
      </c>
      <c r="C53" s="69">
        <f t="shared" si="5"/>
        <v>9833.8425731222087</v>
      </c>
      <c r="D53" s="75">
        <f t="shared" si="0"/>
        <v>27.04</v>
      </c>
      <c r="E53" s="75">
        <f t="shared" si="2"/>
        <v>434.22170001929919</v>
      </c>
      <c r="F53" s="75">
        <f t="shared" si="3"/>
        <v>461.26</v>
      </c>
      <c r="G53" s="75">
        <f t="shared" si="1"/>
        <v>9399.6208731029092</v>
      </c>
    </row>
    <row r="54" spans="1:7" x14ac:dyDescent="0.25">
      <c r="A54" s="73">
        <f t="shared" si="4"/>
        <v>45778</v>
      </c>
      <c r="B54" s="74">
        <v>40</v>
      </c>
      <c r="C54" s="69">
        <f t="shared" si="5"/>
        <v>9399.6208731029092</v>
      </c>
      <c r="D54" s="75">
        <f t="shared" si="0"/>
        <v>25.85</v>
      </c>
      <c r="E54" s="75">
        <f t="shared" si="2"/>
        <v>435.41580969435228</v>
      </c>
      <c r="F54" s="75">
        <f t="shared" si="3"/>
        <v>461.26</v>
      </c>
      <c r="G54" s="75">
        <f t="shared" si="1"/>
        <v>8964.2050634085572</v>
      </c>
    </row>
    <row r="55" spans="1:7" x14ac:dyDescent="0.25">
      <c r="A55" s="73">
        <f t="shared" si="4"/>
        <v>45809</v>
      </c>
      <c r="B55" s="74">
        <v>41</v>
      </c>
      <c r="C55" s="69">
        <f t="shared" si="5"/>
        <v>8964.2050634085572</v>
      </c>
      <c r="D55" s="75">
        <f t="shared" si="0"/>
        <v>24.65</v>
      </c>
      <c r="E55" s="75">
        <f t="shared" si="2"/>
        <v>436.61320317101178</v>
      </c>
      <c r="F55" s="75">
        <f t="shared" si="3"/>
        <v>461.26</v>
      </c>
      <c r="G55" s="75">
        <f t="shared" si="1"/>
        <v>8527.5918602375459</v>
      </c>
    </row>
    <row r="56" spans="1:7" x14ac:dyDescent="0.25">
      <c r="A56" s="73">
        <f t="shared" si="4"/>
        <v>45839</v>
      </c>
      <c r="B56" s="74">
        <v>42</v>
      </c>
      <c r="C56" s="69">
        <f t="shared" si="5"/>
        <v>8527.5918602375459</v>
      </c>
      <c r="D56" s="75">
        <f t="shared" si="0"/>
        <v>23.45</v>
      </c>
      <c r="E56" s="75">
        <f t="shared" si="2"/>
        <v>437.81388947973198</v>
      </c>
      <c r="F56" s="75">
        <f t="shared" si="3"/>
        <v>461.26</v>
      </c>
      <c r="G56" s="75">
        <f t="shared" si="1"/>
        <v>8089.7779707578138</v>
      </c>
    </row>
    <row r="57" spans="1:7" x14ac:dyDescent="0.25">
      <c r="A57" s="73">
        <f t="shared" si="4"/>
        <v>45870</v>
      </c>
      <c r="B57" s="74">
        <v>43</v>
      </c>
      <c r="C57" s="69">
        <f t="shared" si="5"/>
        <v>8089.7779707578138</v>
      </c>
      <c r="D57" s="75">
        <f t="shared" si="0"/>
        <v>22.25</v>
      </c>
      <c r="E57" s="75">
        <f t="shared" si="2"/>
        <v>439.01787767580129</v>
      </c>
      <c r="F57" s="75">
        <f t="shared" si="3"/>
        <v>461.26</v>
      </c>
      <c r="G57" s="75">
        <f t="shared" si="1"/>
        <v>7650.7600930820126</v>
      </c>
    </row>
    <row r="58" spans="1:7" x14ac:dyDescent="0.25">
      <c r="A58" s="73">
        <f t="shared" si="4"/>
        <v>45901</v>
      </c>
      <c r="B58" s="74">
        <v>44</v>
      </c>
      <c r="C58" s="69">
        <f t="shared" si="5"/>
        <v>7650.7600930820126</v>
      </c>
      <c r="D58" s="75">
        <f t="shared" si="0"/>
        <v>21.04</v>
      </c>
      <c r="E58" s="75">
        <f t="shared" si="2"/>
        <v>440.22517683940976</v>
      </c>
      <c r="F58" s="75">
        <f t="shared" si="3"/>
        <v>461.26</v>
      </c>
      <c r="G58" s="75">
        <f t="shared" si="1"/>
        <v>7210.5349162426028</v>
      </c>
    </row>
    <row r="59" spans="1:7" x14ac:dyDescent="0.25">
      <c r="A59" s="73">
        <f t="shared" si="4"/>
        <v>45931</v>
      </c>
      <c r="B59" s="74">
        <v>45</v>
      </c>
      <c r="C59" s="69">
        <f t="shared" si="5"/>
        <v>7210.5349162426028</v>
      </c>
      <c r="D59" s="75">
        <f t="shared" si="0"/>
        <v>19.829999999999998</v>
      </c>
      <c r="E59" s="75">
        <f t="shared" si="2"/>
        <v>441.43579607571809</v>
      </c>
      <c r="F59" s="75">
        <f t="shared" si="3"/>
        <v>461.26</v>
      </c>
      <c r="G59" s="75">
        <f t="shared" si="1"/>
        <v>6769.0991201668849</v>
      </c>
    </row>
    <row r="60" spans="1:7" x14ac:dyDescent="0.25">
      <c r="A60" s="73">
        <f t="shared" si="4"/>
        <v>45962</v>
      </c>
      <c r="B60" s="74">
        <v>46</v>
      </c>
      <c r="C60" s="69">
        <f t="shared" si="5"/>
        <v>6769.0991201668849</v>
      </c>
      <c r="D60" s="75">
        <f t="shared" si="0"/>
        <v>18.62</v>
      </c>
      <c r="E60" s="75">
        <f t="shared" si="2"/>
        <v>442.6497445149264</v>
      </c>
      <c r="F60" s="75">
        <f t="shared" si="3"/>
        <v>461.26</v>
      </c>
      <c r="G60" s="75">
        <f t="shared" si="1"/>
        <v>6326.4493756519587</v>
      </c>
    </row>
    <row r="61" spans="1:7" x14ac:dyDescent="0.25">
      <c r="A61" s="73">
        <f t="shared" si="4"/>
        <v>45992</v>
      </c>
      <c r="B61" s="74">
        <v>47</v>
      </c>
      <c r="C61" s="69">
        <f t="shared" si="5"/>
        <v>6326.4493756519587</v>
      </c>
      <c r="D61" s="75">
        <f t="shared" si="0"/>
        <v>17.399999999999999</v>
      </c>
      <c r="E61" s="75">
        <f t="shared" si="2"/>
        <v>443.86703131234242</v>
      </c>
      <c r="F61" s="75">
        <f t="shared" si="3"/>
        <v>461.26</v>
      </c>
      <c r="G61" s="75">
        <f t="shared" si="1"/>
        <v>5882.5823443396166</v>
      </c>
    </row>
    <row r="62" spans="1:7" x14ac:dyDescent="0.25">
      <c r="A62" s="73">
        <f t="shared" si="4"/>
        <v>46023</v>
      </c>
      <c r="B62" s="74">
        <v>48</v>
      </c>
      <c r="C62" s="69">
        <f t="shared" si="5"/>
        <v>5882.5823443396166</v>
      </c>
      <c r="D62" s="75">
        <f t="shared" si="0"/>
        <v>16.18</v>
      </c>
      <c r="E62" s="75">
        <f t="shared" si="2"/>
        <v>445.08766564845138</v>
      </c>
      <c r="F62" s="75">
        <f t="shared" si="3"/>
        <v>461.26</v>
      </c>
      <c r="G62" s="75">
        <f t="shared" si="1"/>
        <v>5437.4946786911651</v>
      </c>
    </row>
    <row r="63" spans="1:7" x14ac:dyDescent="0.25">
      <c r="A63" s="73">
        <f t="shared" si="4"/>
        <v>46054</v>
      </c>
      <c r="B63" s="74">
        <v>49</v>
      </c>
      <c r="C63" s="69">
        <f t="shared" si="5"/>
        <v>5437.4946786911651</v>
      </c>
      <c r="D63" s="75">
        <f t="shared" si="0"/>
        <v>14.95</v>
      </c>
      <c r="E63" s="75">
        <f t="shared" si="2"/>
        <v>446.31165672898459</v>
      </c>
      <c r="F63" s="75">
        <f t="shared" si="3"/>
        <v>461.26</v>
      </c>
      <c r="G63" s="75">
        <f t="shared" si="1"/>
        <v>4991.1830219621806</v>
      </c>
    </row>
    <row r="64" spans="1:7" x14ac:dyDescent="0.25">
      <c r="A64" s="73">
        <f t="shared" si="4"/>
        <v>46082</v>
      </c>
      <c r="B64" s="74">
        <v>50</v>
      </c>
      <c r="C64" s="69">
        <f t="shared" si="5"/>
        <v>4991.1830219621806</v>
      </c>
      <c r="D64" s="75">
        <f t="shared" si="0"/>
        <v>13.73</v>
      </c>
      <c r="E64" s="75">
        <f t="shared" si="2"/>
        <v>447.53901378498932</v>
      </c>
      <c r="F64" s="75">
        <f t="shared" si="3"/>
        <v>461.26</v>
      </c>
      <c r="G64" s="75">
        <f t="shared" si="1"/>
        <v>4543.6440081771916</v>
      </c>
    </row>
    <row r="65" spans="1:7" x14ac:dyDescent="0.25">
      <c r="A65" s="73">
        <f t="shared" si="4"/>
        <v>46113</v>
      </c>
      <c r="B65" s="74">
        <v>51</v>
      </c>
      <c r="C65" s="69">
        <f t="shared" si="5"/>
        <v>4543.6440081771916</v>
      </c>
      <c r="D65" s="75">
        <f t="shared" si="0"/>
        <v>12.5</v>
      </c>
      <c r="E65" s="75">
        <f t="shared" si="2"/>
        <v>448.76974607289804</v>
      </c>
      <c r="F65" s="75">
        <f t="shared" si="3"/>
        <v>461.26</v>
      </c>
      <c r="G65" s="75">
        <f t="shared" si="1"/>
        <v>4094.8742621042934</v>
      </c>
    </row>
    <row r="66" spans="1:7" x14ac:dyDescent="0.25">
      <c r="A66" s="73">
        <f t="shared" si="4"/>
        <v>46143</v>
      </c>
      <c r="B66" s="74">
        <v>52</v>
      </c>
      <c r="C66" s="69">
        <f t="shared" si="5"/>
        <v>4094.8742621042934</v>
      </c>
      <c r="D66" s="75">
        <f t="shared" si="0"/>
        <v>11.26</v>
      </c>
      <c r="E66" s="75">
        <f t="shared" si="2"/>
        <v>450.00386287459844</v>
      </c>
      <c r="F66" s="75">
        <f t="shared" si="3"/>
        <v>461.26</v>
      </c>
      <c r="G66" s="75">
        <f t="shared" si="1"/>
        <v>3644.8703992296951</v>
      </c>
    </row>
    <row r="67" spans="1:7" x14ac:dyDescent="0.25">
      <c r="A67" s="73">
        <f t="shared" si="4"/>
        <v>46174</v>
      </c>
      <c r="B67" s="74">
        <v>53</v>
      </c>
      <c r="C67" s="69">
        <f t="shared" si="5"/>
        <v>3644.8703992296951</v>
      </c>
      <c r="D67" s="75">
        <f t="shared" si="0"/>
        <v>10.02</v>
      </c>
      <c r="E67" s="75">
        <f t="shared" si="2"/>
        <v>451.24137349750362</v>
      </c>
      <c r="F67" s="75">
        <f t="shared" si="3"/>
        <v>461.26</v>
      </c>
      <c r="G67" s="75">
        <f t="shared" si="1"/>
        <v>3193.6290257321916</v>
      </c>
    </row>
    <row r="68" spans="1:7" x14ac:dyDescent="0.25">
      <c r="A68" s="73">
        <f t="shared" si="4"/>
        <v>46204</v>
      </c>
      <c r="B68" s="74">
        <v>54</v>
      </c>
      <c r="C68" s="69">
        <f t="shared" si="5"/>
        <v>3193.6290257321916</v>
      </c>
      <c r="D68" s="75">
        <f t="shared" si="0"/>
        <v>8.7799999999999994</v>
      </c>
      <c r="E68" s="75">
        <f t="shared" si="2"/>
        <v>452.48228727462174</v>
      </c>
      <c r="F68" s="75">
        <f t="shared" si="3"/>
        <v>461.26</v>
      </c>
      <c r="G68" s="75">
        <f t="shared" si="1"/>
        <v>2741.1467384575699</v>
      </c>
    </row>
    <row r="69" spans="1:7" x14ac:dyDescent="0.25">
      <c r="A69" s="73">
        <f t="shared" si="4"/>
        <v>46235</v>
      </c>
      <c r="B69" s="74">
        <v>55</v>
      </c>
      <c r="C69" s="69">
        <f t="shared" si="5"/>
        <v>2741.1467384575699</v>
      </c>
      <c r="D69" s="75">
        <f t="shared" si="0"/>
        <v>7.54</v>
      </c>
      <c r="E69" s="75">
        <f t="shared" si="2"/>
        <v>453.72661356462697</v>
      </c>
      <c r="F69" s="75">
        <f t="shared" si="3"/>
        <v>461.26</v>
      </c>
      <c r="G69" s="75">
        <f t="shared" si="1"/>
        <v>2287.420124892943</v>
      </c>
    </row>
    <row r="70" spans="1:7" x14ac:dyDescent="0.25">
      <c r="A70" s="73">
        <f t="shared" si="4"/>
        <v>46266</v>
      </c>
      <c r="B70" s="74">
        <v>56</v>
      </c>
      <c r="C70" s="69">
        <f t="shared" si="5"/>
        <v>2287.420124892943</v>
      </c>
      <c r="D70" s="75">
        <f t="shared" si="0"/>
        <v>6.29</v>
      </c>
      <c r="E70" s="75">
        <f t="shared" si="2"/>
        <v>454.97436175192973</v>
      </c>
      <c r="F70" s="75">
        <f t="shared" si="3"/>
        <v>461.26</v>
      </c>
      <c r="G70" s="75">
        <f t="shared" si="1"/>
        <v>1832.4457631410132</v>
      </c>
    </row>
    <row r="71" spans="1:7" x14ac:dyDescent="0.25">
      <c r="A71" s="73">
        <f t="shared" si="4"/>
        <v>46296</v>
      </c>
      <c r="B71" s="74">
        <v>57</v>
      </c>
      <c r="C71" s="69">
        <f t="shared" si="5"/>
        <v>1832.4457631410132</v>
      </c>
      <c r="D71" s="75">
        <f t="shared" si="0"/>
        <v>5.04</v>
      </c>
      <c r="E71" s="75">
        <f t="shared" si="2"/>
        <v>456.22554124674753</v>
      </c>
      <c r="F71" s="75">
        <f t="shared" si="3"/>
        <v>461.26</v>
      </c>
      <c r="G71" s="75">
        <f t="shared" si="1"/>
        <v>1376.2202218942657</v>
      </c>
    </row>
    <row r="72" spans="1:7" x14ac:dyDescent="0.25">
      <c r="A72" s="73">
        <f t="shared" si="4"/>
        <v>46327</v>
      </c>
      <c r="B72" s="74">
        <v>58</v>
      </c>
      <c r="C72" s="69">
        <f t="shared" si="5"/>
        <v>1376.2202218942657</v>
      </c>
      <c r="D72" s="75">
        <f t="shared" si="0"/>
        <v>3.78</v>
      </c>
      <c r="E72" s="75">
        <f t="shared" si="2"/>
        <v>457.48016148517604</v>
      </c>
      <c r="F72" s="75">
        <f t="shared" si="3"/>
        <v>461.26</v>
      </c>
      <c r="G72" s="75">
        <f t="shared" si="1"/>
        <v>918.74006040908966</v>
      </c>
    </row>
    <row r="73" spans="1:7" x14ac:dyDescent="0.25">
      <c r="A73" s="73">
        <f t="shared" si="4"/>
        <v>46357</v>
      </c>
      <c r="B73" s="74">
        <v>59</v>
      </c>
      <c r="C73" s="69">
        <f t="shared" si="5"/>
        <v>918.74006040908966</v>
      </c>
      <c r="D73" s="75">
        <f t="shared" si="0"/>
        <v>2.5299999999999998</v>
      </c>
      <c r="E73" s="75">
        <f t="shared" si="2"/>
        <v>458.73823192926028</v>
      </c>
      <c r="F73" s="75">
        <f t="shared" si="3"/>
        <v>461.26</v>
      </c>
      <c r="G73" s="75">
        <f t="shared" si="1"/>
        <v>460.00182847982938</v>
      </c>
    </row>
    <row r="74" spans="1:7" x14ac:dyDescent="0.25">
      <c r="A74" s="73">
        <f t="shared" si="4"/>
        <v>46388</v>
      </c>
      <c r="B74" s="74">
        <v>60</v>
      </c>
      <c r="C74" s="69">
        <f t="shared" si="5"/>
        <v>460.00182847982938</v>
      </c>
      <c r="D74" s="75">
        <f t="shared" si="0"/>
        <v>1.27</v>
      </c>
      <c r="E74" s="75">
        <f t="shared" si="2"/>
        <v>459.99976206706572</v>
      </c>
      <c r="F74" s="75">
        <f t="shared" si="3"/>
        <v>461.26</v>
      </c>
      <c r="G74" s="145">
        <f t="shared" si="1"/>
        <v>2.0664127636678131E-3</v>
      </c>
    </row>
    <row r="75" spans="1:7" x14ac:dyDescent="0.25">
      <c r="A75" s="73"/>
      <c r="B75" s="74"/>
      <c r="C75" s="69"/>
      <c r="D75" s="75"/>
      <c r="E75" s="75"/>
      <c r="F75" s="75"/>
      <c r="G75" s="75"/>
    </row>
    <row r="76" spans="1:7" x14ac:dyDescent="0.25">
      <c r="A76" s="73"/>
      <c r="B76" s="74"/>
      <c r="C76" s="69"/>
      <c r="D76" s="75"/>
      <c r="E76" s="75"/>
      <c r="F76" s="75"/>
      <c r="G76" s="75"/>
    </row>
    <row r="77" spans="1:7" x14ac:dyDescent="0.25">
      <c r="A77" s="73"/>
      <c r="B77" s="74"/>
      <c r="C77" s="69"/>
      <c r="D77" s="75"/>
      <c r="E77" s="75"/>
      <c r="F77" s="75"/>
      <c r="G77" s="75"/>
    </row>
    <row r="78" spans="1:7" x14ac:dyDescent="0.25">
      <c r="A78" s="73"/>
      <c r="B78" s="74"/>
      <c r="C78" s="69"/>
      <c r="D78" s="75"/>
      <c r="E78" s="75"/>
      <c r="F78" s="75"/>
      <c r="G78" s="75"/>
    </row>
    <row r="79" spans="1:7" x14ac:dyDescent="0.25">
      <c r="A79" s="73"/>
      <c r="B79" s="74"/>
      <c r="C79" s="69"/>
      <c r="D79" s="75"/>
      <c r="E79" s="75"/>
      <c r="F79" s="75"/>
      <c r="G79" s="75"/>
    </row>
    <row r="80" spans="1:7" x14ac:dyDescent="0.25">
      <c r="A80" s="73"/>
      <c r="B80" s="74"/>
      <c r="C80" s="69"/>
      <c r="D80" s="75"/>
      <c r="E80" s="75"/>
      <c r="F80" s="75"/>
      <c r="G80" s="75"/>
    </row>
    <row r="81" spans="1:7" x14ac:dyDescent="0.25">
      <c r="A81" s="73"/>
      <c r="B81" s="74"/>
      <c r="C81" s="69"/>
      <c r="D81" s="75"/>
      <c r="E81" s="75"/>
      <c r="F81" s="75"/>
      <c r="G81" s="75"/>
    </row>
    <row r="82" spans="1:7" x14ac:dyDescent="0.25">
      <c r="A82" s="73"/>
      <c r="B82" s="74"/>
      <c r="C82" s="69"/>
      <c r="D82" s="75"/>
      <c r="E82" s="75"/>
      <c r="F82" s="75"/>
      <c r="G82" s="75"/>
    </row>
    <row r="83" spans="1:7" x14ac:dyDescent="0.25">
      <c r="A83" s="73"/>
      <c r="B83" s="74"/>
      <c r="C83" s="69"/>
      <c r="D83" s="75"/>
      <c r="E83" s="75"/>
      <c r="F83" s="75"/>
      <c r="G83" s="75"/>
    </row>
    <row r="84" spans="1:7" x14ac:dyDescent="0.25">
      <c r="A84" s="73"/>
      <c r="B84" s="74"/>
      <c r="C84" s="69"/>
      <c r="D84" s="75"/>
      <c r="E84" s="75"/>
      <c r="F84" s="75"/>
      <c r="G84" s="75"/>
    </row>
    <row r="85" spans="1:7" x14ac:dyDescent="0.25">
      <c r="A85" s="73"/>
      <c r="B85" s="74"/>
      <c r="C85" s="69"/>
      <c r="D85" s="75"/>
      <c r="E85" s="75"/>
      <c r="F85" s="75"/>
      <c r="G85" s="75"/>
    </row>
    <row r="86" spans="1:7" x14ac:dyDescent="0.25">
      <c r="A86" s="73"/>
      <c r="B86" s="74"/>
      <c r="C86" s="69"/>
      <c r="D86" s="75"/>
      <c r="E86" s="75"/>
      <c r="F86" s="75"/>
      <c r="G86" s="75"/>
    </row>
    <row r="87" spans="1:7" x14ac:dyDescent="0.25">
      <c r="A87" s="73"/>
      <c r="B87" s="74"/>
      <c r="C87" s="69"/>
      <c r="D87" s="75"/>
      <c r="E87" s="75"/>
      <c r="F87" s="75"/>
      <c r="G87" s="75"/>
    </row>
    <row r="88" spans="1:7" x14ac:dyDescent="0.25">
      <c r="A88" s="73"/>
      <c r="B88" s="74"/>
      <c r="C88" s="69"/>
      <c r="D88" s="75"/>
      <c r="E88" s="75"/>
      <c r="F88" s="75"/>
      <c r="G88" s="75"/>
    </row>
    <row r="89" spans="1:7" x14ac:dyDescent="0.25">
      <c r="A89" s="73"/>
      <c r="B89" s="74"/>
      <c r="C89" s="69"/>
      <c r="D89" s="75"/>
      <c r="E89" s="75"/>
      <c r="F89" s="75"/>
      <c r="G89" s="75"/>
    </row>
    <row r="90" spans="1:7" x14ac:dyDescent="0.25">
      <c r="A90" s="73"/>
      <c r="B90" s="74"/>
      <c r="C90" s="69"/>
      <c r="D90" s="75"/>
      <c r="E90" s="75"/>
      <c r="F90" s="75"/>
      <c r="G90" s="75"/>
    </row>
    <row r="91" spans="1:7" x14ac:dyDescent="0.25">
      <c r="A91" s="73"/>
      <c r="B91" s="74"/>
      <c r="C91" s="69"/>
      <c r="D91" s="75"/>
      <c r="E91" s="75"/>
      <c r="F91" s="75"/>
      <c r="G91" s="75"/>
    </row>
    <row r="92" spans="1:7" x14ac:dyDescent="0.25">
      <c r="A92" s="73"/>
      <c r="B92" s="74"/>
      <c r="C92" s="69"/>
      <c r="D92" s="75"/>
      <c r="E92" s="75"/>
      <c r="F92" s="75"/>
      <c r="G92" s="75"/>
    </row>
    <row r="93" spans="1:7" x14ac:dyDescent="0.25">
      <c r="A93" s="73"/>
      <c r="B93" s="74"/>
      <c r="C93" s="69"/>
      <c r="D93" s="75"/>
      <c r="E93" s="75"/>
      <c r="F93" s="75"/>
      <c r="G93" s="75"/>
    </row>
    <row r="94" spans="1:7" x14ac:dyDescent="0.25">
      <c r="A94" s="73"/>
      <c r="B94" s="74"/>
      <c r="C94" s="69"/>
      <c r="D94" s="75"/>
      <c r="E94" s="75"/>
      <c r="F94" s="75"/>
      <c r="G94" s="75"/>
    </row>
    <row r="95" spans="1:7" x14ac:dyDescent="0.25">
      <c r="A95" s="73"/>
      <c r="B95" s="74"/>
      <c r="C95" s="69"/>
      <c r="D95" s="75"/>
      <c r="E95" s="75"/>
      <c r="F95" s="75"/>
      <c r="G95" s="75"/>
    </row>
    <row r="96" spans="1:7" x14ac:dyDescent="0.25">
      <c r="A96" s="73"/>
      <c r="B96" s="74"/>
      <c r="C96" s="69"/>
      <c r="D96" s="75"/>
      <c r="E96" s="75"/>
      <c r="F96" s="75"/>
      <c r="G96" s="75"/>
    </row>
    <row r="97" spans="1:7" x14ac:dyDescent="0.25">
      <c r="A97" s="73"/>
      <c r="B97" s="74"/>
      <c r="C97" s="69"/>
      <c r="D97" s="75"/>
      <c r="E97" s="75"/>
      <c r="F97" s="75"/>
      <c r="G97" s="75"/>
    </row>
    <row r="98" spans="1:7" x14ac:dyDescent="0.25">
      <c r="A98" s="73"/>
      <c r="B98" s="74"/>
      <c r="C98" s="69"/>
      <c r="D98" s="75"/>
      <c r="E98" s="75"/>
      <c r="F98" s="75"/>
      <c r="G98" s="75"/>
    </row>
    <row r="99" spans="1:7" x14ac:dyDescent="0.25">
      <c r="A99" s="73"/>
      <c r="B99" s="74"/>
      <c r="C99" s="69"/>
      <c r="D99" s="75"/>
      <c r="E99" s="75"/>
      <c r="F99" s="75"/>
      <c r="G99" s="75"/>
    </row>
    <row r="100" spans="1:7" x14ac:dyDescent="0.25">
      <c r="A100" s="73"/>
      <c r="B100" s="74"/>
      <c r="C100" s="69"/>
      <c r="D100" s="75"/>
      <c r="E100" s="75"/>
      <c r="F100" s="75"/>
      <c r="G100" s="75"/>
    </row>
    <row r="101" spans="1:7" x14ac:dyDescent="0.25">
      <c r="A101" s="73"/>
      <c r="B101" s="74"/>
      <c r="C101" s="69"/>
      <c r="D101" s="75"/>
      <c r="E101" s="75"/>
      <c r="F101" s="75"/>
      <c r="G101" s="75"/>
    </row>
    <row r="102" spans="1:7" x14ac:dyDescent="0.25">
      <c r="A102" s="73"/>
      <c r="B102" s="74"/>
      <c r="C102" s="69"/>
      <c r="D102" s="75"/>
      <c r="E102" s="75"/>
      <c r="F102" s="75"/>
      <c r="G102" s="75"/>
    </row>
    <row r="103" spans="1:7" x14ac:dyDescent="0.25">
      <c r="A103" s="73"/>
      <c r="B103" s="74"/>
      <c r="C103" s="69"/>
      <c r="D103" s="75"/>
      <c r="E103" s="75"/>
      <c r="F103" s="75"/>
      <c r="G103" s="75"/>
    </row>
    <row r="104" spans="1:7" x14ac:dyDescent="0.25">
      <c r="A104" s="73"/>
      <c r="B104" s="74"/>
      <c r="C104" s="69"/>
      <c r="D104" s="75"/>
      <c r="E104" s="75"/>
      <c r="F104" s="75"/>
      <c r="G104" s="75"/>
    </row>
    <row r="105" spans="1:7" x14ac:dyDescent="0.25">
      <c r="A105" s="73"/>
      <c r="B105" s="74"/>
      <c r="C105" s="69"/>
      <c r="D105" s="75"/>
      <c r="E105" s="75"/>
      <c r="F105" s="75"/>
      <c r="G105" s="75"/>
    </row>
    <row r="106" spans="1:7" x14ac:dyDescent="0.25">
      <c r="A106" s="73"/>
      <c r="B106" s="74"/>
      <c r="C106" s="69"/>
      <c r="D106" s="75"/>
      <c r="E106" s="75"/>
      <c r="F106" s="75"/>
      <c r="G106" s="75"/>
    </row>
    <row r="107" spans="1:7" x14ac:dyDescent="0.25">
      <c r="A107" s="73"/>
      <c r="B107" s="74"/>
      <c r="C107" s="69"/>
      <c r="D107" s="75"/>
      <c r="E107" s="75"/>
      <c r="F107" s="75"/>
      <c r="G107" s="75"/>
    </row>
    <row r="108" spans="1:7" x14ac:dyDescent="0.25">
      <c r="A108" s="73"/>
      <c r="B108" s="74"/>
      <c r="C108" s="69"/>
      <c r="D108" s="75"/>
      <c r="E108" s="75"/>
      <c r="F108" s="75"/>
      <c r="G108" s="75"/>
    </row>
    <row r="109" spans="1:7" x14ac:dyDescent="0.25">
      <c r="A109" s="73"/>
      <c r="B109" s="74"/>
      <c r="C109" s="69"/>
      <c r="D109" s="75"/>
      <c r="E109" s="75"/>
      <c r="F109" s="75"/>
      <c r="G109" s="75"/>
    </row>
    <row r="110" spans="1:7" x14ac:dyDescent="0.25">
      <c r="A110" s="73"/>
      <c r="B110" s="74"/>
      <c r="C110" s="69"/>
      <c r="D110" s="75"/>
      <c r="E110" s="75"/>
      <c r="F110" s="75"/>
      <c r="G110" s="75"/>
    </row>
    <row r="111" spans="1:7" x14ac:dyDescent="0.25">
      <c r="A111" s="73"/>
      <c r="B111" s="74"/>
      <c r="C111" s="69"/>
      <c r="D111" s="75"/>
      <c r="E111" s="75"/>
      <c r="F111" s="75"/>
      <c r="G111" s="75"/>
    </row>
    <row r="112" spans="1:7" x14ac:dyDescent="0.25">
      <c r="A112" s="73"/>
      <c r="B112" s="74"/>
      <c r="C112" s="69"/>
      <c r="D112" s="75"/>
      <c r="E112" s="75"/>
      <c r="F112" s="75"/>
      <c r="G112" s="75"/>
    </row>
    <row r="113" spans="1:7" x14ac:dyDescent="0.25">
      <c r="A113" s="73"/>
      <c r="B113" s="74"/>
      <c r="C113" s="69"/>
      <c r="D113" s="75"/>
      <c r="E113" s="75"/>
      <c r="F113" s="75"/>
      <c r="G113" s="75"/>
    </row>
    <row r="114" spans="1:7" x14ac:dyDescent="0.25">
      <c r="A114" s="73"/>
      <c r="B114" s="74"/>
      <c r="C114" s="69"/>
      <c r="D114" s="75"/>
      <c r="E114" s="75"/>
      <c r="F114" s="75"/>
      <c r="G114" s="75"/>
    </row>
    <row r="115" spans="1:7" x14ac:dyDescent="0.25">
      <c r="A115" s="73"/>
      <c r="B115" s="74"/>
      <c r="C115" s="69"/>
      <c r="D115" s="75"/>
      <c r="E115" s="75"/>
      <c r="F115" s="75"/>
      <c r="G115" s="75"/>
    </row>
    <row r="116" spans="1:7" x14ac:dyDescent="0.25">
      <c r="A116" s="73"/>
      <c r="B116" s="74"/>
      <c r="C116" s="69"/>
      <c r="D116" s="75"/>
      <c r="E116" s="75"/>
      <c r="F116" s="75"/>
      <c r="G116" s="75"/>
    </row>
    <row r="117" spans="1:7" x14ac:dyDescent="0.25">
      <c r="A117" s="73"/>
      <c r="B117" s="74"/>
      <c r="C117" s="69"/>
      <c r="D117" s="75"/>
      <c r="E117" s="75"/>
      <c r="F117" s="75"/>
      <c r="G117" s="75"/>
    </row>
    <row r="118" spans="1:7" x14ac:dyDescent="0.25">
      <c r="A118" s="73"/>
      <c r="B118" s="74"/>
      <c r="C118" s="69"/>
      <c r="D118" s="75"/>
      <c r="E118" s="75"/>
      <c r="F118" s="75"/>
      <c r="G118" s="75"/>
    </row>
    <row r="119" spans="1:7" x14ac:dyDescent="0.25">
      <c r="A119" s="73"/>
      <c r="B119" s="74"/>
      <c r="C119" s="69"/>
      <c r="D119" s="75"/>
      <c r="E119" s="75"/>
      <c r="F119" s="75"/>
      <c r="G119" s="75"/>
    </row>
    <row r="120" spans="1:7" x14ac:dyDescent="0.25">
      <c r="A120" s="73"/>
      <c r="B120" s="74"/>
      <c r="C120" s="69"/>
      <c r="D120" s="75"/>
      <c r="E120" s="75"/>
      <c r="F120" s="75"/>
      <c r="G120" s="75"/>
    </row>
    <row r="121" spans="1:7" x14ac:dyDescent="0.25">
      <c r="A121" s="73"/>
      <c r="B121" s="74"/>
      <c r="C121" s="69"/>
      <c r="D121" s="75"/>
      <c r="E121" s="75"/>
      <c r="F121" s="75"/>
      <c r="G121" s="75"/>
    </row>
    <row r="122" spans="1:7" x14ac:dyDescent="0.25">
      <c r="A122" s="73"/>
      <c r="B122" s="74"/>
      <c r="C122" s="69"/>
      <c r="D122" s="75"/>
      <c r="E122" s="75"/>
      <c r="F122" s="75"/>
      <c r="G122" s="75"/>
    </row>
    <row r="123" spans="1:7" x14ac:dyDescent="0.25">
      <c r="A123" s="73"/>
      <c r="B123" s="74"/>
      <c r="C123" s="69"/>
      <c r="D123" s="75"/>
      <c r="E123" s="75"/>
      <c r="F123" s="75"/>
      <c r="G123" s="75"/>
    </row>
    <row r="124" spans="1:7" x14ac:dyDescent="0.25">
      <c r="A124" s="73"/>
      <c r="B124" s="74"/>
      <c r="C124" s="69"/>
      <c r="D124" s="75"/>
      <c r="E124" s="75"/>
      <c r="F124" s="75"/>
      <c r="G124" s="75"/>
    </row>
    <row r="125" spans="1:7" x14ac:dyDescent="0.25">
      <c r="A125" s="73"/>
      <c r="B125" s="74"/>
      <c r="C125" s="69"/>
      <c r="D125" s="75"/>
      <c r="E125" s="75"/>
      <c r="F125" s="75"/>
      <c r="G125" s="75"/>
    </row>
    <row r="126" spans="1:7" x14ac:dyDescent="0.25">
      <c r="A126" s="73"/>
      <c r="B126" s="74"/>
      <c r="C126" s="69"/>
      <c r="D126" s="75"/>
      <c r="E126" s="75"/>
      <c r="F126" s="75"/>
      <c r="G126" s="75"/>
    </row>
    <row r="127" spans="1:7" x14ac:dyDescent="0.25">
      <c r="A127" s="73"/>
      <c r="B127" s="74"/>
      <c r="C127" s="69"/>
      <c r="D127" s="75"/>
      <c r="E127" s="75"/>
      <c r="F127" s="75"/>
      <c r="G127" s="75"/>
    </row>
    <row r="128" spans="1:7" x14ac:dyDescent="0.25">
      <c r="A128" s="73"/>
      <c r="B128" s="74"/>
      <c r="C128" s="69"/>
      <c r="D128" s="75"/>
      <c r="E128" s="75"/>
      <c r="F128" s="75"/>
      <c r="G128" s="75"/>
    </row>
    <row r="129" spans="1:7" x14ac:dyDescent="0.25">
      <c r="A129" s="73"/>
      <c r="B129" s="74"/>
      <c r="C129" s="69"/>
      <c r="D129" s="75"/>
      <c r="E129" s="75"/>
      <c r="F129" s="75"/>
      <c r="G129" s="75"/>
    </row>
    <row r="130" spans="1:7" x14ac:dyDescent="0.25">
      <c r="A130" s="73"/>
      <c r="B130" s="74"/>
      <c r="C130" s="69"/>
      <c r="D130" s="75"/>
      <c r="E130" s="75"/>
      <c r="F130" s="75"/>
      <c r="G130" s="75"/>
    </row>
    <row r="131" spans="1:7" x14ac:dyDescent="0.25">
      <c r="A131" s="73"/>
      <c r="B131" s="74"/>
      <c r="C131" s="69"/>
      <c r="D131" s="75"/>
      <c r="E131" s="75"/>
      <c r="F131" s="75"/>
      <c r="G131" s="75"/>
    </row>
    <row r="132" spans="1:7" x14ac:dyDescent="0.25">
      <c r="A132" s="73"/>
      <c r="B132" s="74"/>
      <c r="C132" s="69"/>
      <c r="D132" s="75"/>
      <c r="E132" s="75"/>
      <c r="F132" s="75"/>
      <c r="G132" s="75"/>
    </row>
    <row r="133" spans="1:7" x14ac:dyDescent="0.25">
      <c r="A133" s="73"/>
      <c r="B133" s="74"/>
      <c r="C133" s="69"/>
      <c r="D133" s="75"/>
      <c r="E133" s="75"/>
      <c r="F133" s="75"/>
      <c r="G133" s="75"/>
    </row>
    <row r="134" spans="1:7" x14ac:dyDescent="0.25">
      <c r="A134" s="73"/>
      <c r="B134" s="74"/>
      <c r="C134" s="69"/>
      <c r="D134" s="75"/>
      <c r="E134" s="75"/>
      <c r="F134" s="75"/>
      <c r="G134" s="7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8BD2BE26EB0714589EA5BDF228104C8" ma:contentTypeVersion="12" ma:contentTypeDescription="Create a new document." ma:contentTypeScope="" ma:versionID="3a8c131a918ed09e4fee13f5d42339a3">
  <xsd:schema xmlns:xsd="http://www.w3.org/2001/XMLSchema" xmlns:xs="http://www.w3.org/2001/XMLSchema" xmlns:p="http://schemas.microsoft.com/office/2006/metadata/properties" xmlns:ns2="0ae7e9c1-1a9d-426b-b4bc-76111263279c" xmlns:ns3="3781b2b8-4806-4bd5-8f0f-f0ed2a88ffbf" targetNamespace="http://schemas.microsoft.com/office/2006/metadata/properties" ma:root="true" ma:fieldsID="011c689ba5bff549f60a8acfb80ade5b" ns2:_="" ns3:_="">
    <xsd:import namespace="0ae7e9c1-1a9d-426b-b4bc-76111263279c"/>
    <xsd:import namespace="3781b2b8-4806-4bd5-8f0f-f0ed2a88ffb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7e9c1-1a9d-426b-b4bc-76111263279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81b2b8-4806-4bd5-8f0f-f0ed2a88ffb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http://schemas.microsoft.com/office/2006/documentManagement/types"/>
    <ds:schemaRef ds:uri="http://schemas.microsoft.com/office/2006/metadata/properties"/>
    <ds:schemaRef ds:uri="0ae7e9c1-1a9d-426b-b4bc-76111263279c"/>
    <ds:schemaRef ds:uri="http://purl.org/dc/elements/1.1/"/>
    <ds:schemaRef ds:uri="http://purl.org/dc/terms/"/>
    <ds:schemaRef ds:uri="http://schemas.openxmlformats.org/package/2006/metadata/core-properties"/>
    <ds:schemaRef ds:uri="3781b2b8-4806-4bd5-8f0f-f0ed2a88ffbf"/>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B2248BF-81BB-4964-A8DA-3084C068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7e9c1-1a9d-426b-b4bc-76111263279c"/>
    <ds:schemaRef ds:uri="3781b2b8-4806-4bd5-8f0f-f0ed2a88ff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Lisa 3</vt:lpstr>
      <vt:lpstr>Annuiteetgraafik BIL_garaaž</vt:lpstr>
      <vt:lpstr>Annuiteetgraafik BIL_I korrus</vt:lpstr>
      <vt:lpstr>Annuiteetgraafik BIL_III korrus</vt:lpstr>
      <vt:lpstr>Annuiteetgraafik PP (lisa 6.1)</vt:lpstr>
      <vt:lpstr>Annuiteetgraafik TS (lisa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Keiu Käära</cp:lastModifiedBy>
  <cp:revision/>
  <dcterms:created xsi:type="dcterms:W3CDTF">2009-11-20T06:24:07Z</dcterms:created>
  <dcterms:modified xsi:type="dcterms:W3CDTF">2021-09-21T12:49:20Z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0x010100D8BD2BE26EB0714589EA5BDF228104C8</vt:lpwstr>
  </property>
</Properties>
</file>